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75" yWindow="-105" windowWidth="8895" windowHeight="11760" tabRatio="647"/>
  </bookViews>
  <sheets>
    <sheet name="07 Chapter model" sheetId="1" r:id="rId1"/>
    <sheet name="7-3" sheetId="3" r:id="rId2"/>
    <sheet name="7-4" sheetId="4" r:id="rId3"/>
    <sheet name="7-5" sheetId="5" r:id="rId4"/>
    <sheet name="7-6" sheetId="6" r:id="rId5"/>
    <sheet name="Accrued Interest" sheetId="8" r:id="rId6"/>
    <sheet name="Web App 7A" sheetId="2" r:id="rId7"/>
    <sheet name="Web App 7B" sheetId="7" r:id="rId8"/>
  </sheets>
  <definedNames>
    <definedName name="_xlnm.Print_Area" localSheetId="0">'07 Chapter model'!$A$1:$J$253</definedName>
    <definedName name="_xlnm.Print_Area" localSheetId="6">'Web App 7A'!$A$1:$H$41</definedName>
    <definedName name="_xlnm.Print_Area" localSheetId="7">'Web App 7B'!$A$1:$H$41</definedName>
    <definedName name="taxtable">#REF!</definedName>
  </definedNames>
  <calcPr calcId="145621"/>
</workbook>
</file>

<file path=xl/calcChain.xml><?xml version="1.0" encoding="utf-8"?>
<calcChain xmlns="http://schemas.openxmlformats.org/spreadsheetml/2006/main">
  <c r="I1" i="8" l="1"/>
  <c r="C77" i="8"/>
  <c r="C76" i="8"/>
  <c r="C75" i="8"/>
  <c r="C82" i="8"/>
  <c r="C16" i="8"/>
  <c r="C17" i="8" s="1"/>
  <c r="H1" i="6"/>
  <c r="H1" i="5"/>
  <c r="H1" i="4"/>
  <c r="H1" i="3"/>
  <c r="H1" i="7"/>
  <c r="H1" i="2"/>
  <c r="A18" i="7" l="1"/>
  <c r="C10" i="7"/>
  <c r="B17" i="7" s="1"/>
  <c r="C17" i="7" s="1"/>
  <c r="C16" i="2"/>
  <c r="C19" i="2" s="1"/>
  <c r="D16" i="2"/>
  <c r="D17" i="2" s="1"/>
  <c r="D18" i="2" s="1"/>
  <c r="D19" i="2" s="1"/>
  <c r="E16" i="2"/>
  <c r="E17" i="2" s="1"/>
  <c r="E18" i="2" s="1"/>
  <c r="E19" i="2" s="1"/>
  <c r="F16" i="2"/>
  <c r="F17" i="2" s="1"/>
  <c r="F18" i="2" s="1"/>
  <c r="F19" i="2" s="1"/>
  <c r="G16" i="2"/>
  <c r="G17" i="2" s="1"/>
  <c r="G18" i="2" s="1"/>
  <c r="G19" i="2" s="1"/>
  <c r="H16" i="2"/>
  <c r="H17" i="2" s="1"/>
  <c r="H18" i="2" s="1"/>
  <c r="C12" i="2"/>
  <c r="G19" i="4"/>
  <c r="C19" i="4"/>
  <c r="D10" i="4"/>
  <c r="C9" i="6"/>
  <c r="C13" i="6"/>
  <c r="C18" i="5"/>
  <c r="C22" i="5"/>
  <c r="C8" i="5"/>
  <c r="C12" i="5"/>
  <c r="C23" i="4"/>
  <c r="C24" i="4"/>
  <c r="C26" i="4"/>
  <c r="C17" i="3"/>
  <c r="C21" i="3"/>
  <c r="C11" i="3"/>
  <c r="C133" i="1"/>
  <c r="C132" i="1"/>
  <c r="C14" i="1"/>
  <c r="C15" i="1" s="1"/>
  <c r="C215" i="1"/>
  <c r="C220" i="1" s="1"/>
  <c r="A226" i="1" s="1"/>
  <c r="E17" i="7" l="1"/>
  <c r="C12" i="7"/>
  <c r="A19" i="7"/>
  <c r="B18" i="7"/>
  <c r="C18" i="7" s="1"/>
  <c r="C20" i="2"/>
  <c r="H19" i="2"/>
  <c r="A20" i="7" l="1"/>
  <c r="B19" i="7"/>
  <c r="C19" i="7" s="1"/>
  <c r="E19" i="7" s="1"/>
  <c r="E18" i="7"/>
  <c r="A21" i="7" l="1"/>
  <c r="E20" i="7"/>
  <c r="B20" i="7"/>
  <c r="C20" i="7" s="1"/>
  <c r="A22" i="7" l="1"/>
  <c r="B21" i="7"/>
  <c r="C21" i="7" s="1"/>
  <c r="E21" i="7" l="1"/>
  <c r="A23" i="7"/>
  <c r="B22" i="7"/>
  <c r="C22" i="7" s="1"/>
  <c r="E22" i="7" s="1"/>
  <c r="A24" i="7" l="1"/>
  <c r="B23" i="7"/>
  <c r="C23" i="7" s="1"/>
  <c r="E23" i="7" s="1"/>
  <c r="A25" i="7" l="1"/>
  <c r="B24" i="7"/>
  <c r="C24" i="7" s="1"/>
  <c r="E24" i="7" s="1"/>
  <c r="A26" i="7" l="1"/>
  <c r="B25" i="7"/>
  <c r="C25" i="7" s="1"/>
  <c r="E25" i="7" s="1"/>
  <c r="A27" i="7" l="1"/>
  <c r="B26" i="7"/>
  <c r="C26" i="7" s="1"/>
  <c r="E26" i="7" s="1"/>
  <c r="A28" i="7" l="1"/>
  <c r="B27" i="7"/>
  <c r="C27" i="7" s="1"/>
  <c r="E27" i="7" s="1"/>
  <c r="A29" i="7" l="1"/>
  <c r="B28" i="7"/>
  <c r="C28" i="7" s="1"/>
  <c r="E28" i="7" s="1"/>
  <c r="A30" i="7" l="1"/>
  <c r="B29" i="7"/>
  <c r="C29" i="7" s="1"/>
  <c r="E29" i="7" s="1"/>
  <c r="A31" i="7" l="1"/>
  <c r="B30" i="7"/>
  <c r="C30" i="7" s="1"/>
  <c r="E30" i="7" s="1"/>
  <c r="A32" i="7" l="1"/>
  <c r="B31" i="7"/>
  <c r="C31" i="7" s="1"/>
  <c r="E31" i="7" s="1"/>
  <c r="A33" i="7" l="1"/>
  <c r="B32" i="7"/>
  <c r="C32" i="7" s="1"/>
  <c r="E32" i="7" s="1"/>
  <c r="A34" i="7" l="1"/>
  <c r="B33" i="7"/>
  <c r="C33" i="7" s="1"/>
  <c r="E33" i="7" s="1"/>
  <c r="A35" i="7" l="1"/>
  <c r="B34" i="7"/>
  <c r="C34" i="7" s="1"/>
  <c r="E34" i="7" s="1"/>
  <c r="A36" i="7" l="1"/>
  <c r="B35" i="7"/>
  <c r="C35" i="7" s="1"/>
  <c r="E35" i="7" s="1"/>
  <c r="B36" i="7" l="1"/>
  <c r="C36" i="7" s="1"/>
  <c r="C39" i="7" s="1"/>
  <c r="E36" i="7" l="1"/>
  <c r="E39" i="7" s="1"/>
  <c r="E41" i="7" s="1"/>
</calcChain>
</file>

<file path=xl/sharedStrings.xml><?xml version="1.0" encoding="utf-8"?>
<sst xmlns="http://schemas.openxmlformats.org/spreadsheetml/2006/main" count="313" uniqueCount="213">
  <si>
    <t>Current Yield =</t>
  </si>
  <si>
    <t>Basic data</t>
  </si>
  <si>
    <t>Par value</t>
  </si>
  <si>
    <t>Time period</t>
  </si>
  <si>
    <t>Accrued value</t>
  </si>
  <si>
    <t>Tax savings</t>
  </si>
  <si>
    <t>CF to issuer</t>
  </si>
  <si>
    <t>Value of bond =</t>
  </si>
  <si>
    <t>Coupon rate:</t>
  </si>
  <si>
    <t>Annual Pmt:</t>
  </si>
  <si>
    <t>Current price:</t>
  </si>
  <si>
    <t>Years to call:</t>
  </si>
  <si>
    <t>Call price  = FV</t>
  </si>
  <si>
    <t>Semiannual pmt = $100/2 =</t>
  </si>
  <si>
    <t>Payment</t>
  </si>
  <si>
    <t>Maturity</t>
  </si>
  <si>
    <t>Value of bond:</t>
  </si>
  <si>
    <t>Years to Maturity</t>
  </si>
  <si>
    <t>Issue price =</t>
  </si>
  <si>
    <t>INPUT DATA</t>
  </si>
  <si>
    <t>What is the current yield on a $1,000 par value, 10% annual coupon bond that is currently selling for $985?</t>
  </si>
  <si>
    <t>Yrs to maturity</t>
  </si>
  <si>
    <t>07 Chapter model</t>
  </si>
  <si>
    <t>The value of any financial asset is the present value of the asset's expected future cash flows. The key inputs are (1) the expected cash flows and (2) the appropriate discount rate, given the bond's risk, maturity, and other characteristics. The model developed here analyzes bonds in various ways.</t>
  </si>
  <si>
    <t>Bond valuation requires keen judgment with regard to assessing the riskiness of the bond, i.e., what is the likelihood that the promised coupon and maturity payments will actually be made at the scheduled times? Also, investing in bonds requires one to make implicit forecasts of future interest rates--you don't want to buy long-term bonds just before a sharp increase in interest rates.  We do not deal with these important but subjective issues in this spreadsheet.  Rather, we concentrate on the actual calculations used, given the inputs.</t>
  </si>
  <si>
    <t>Coupon rate</t>
  </si>
  <si>
    <t>Annual Payment</t>
  </si>
  <si>
    <r>
      <t>Going rate, r</t>
    </r>
    <r>
      <rPr>
        <b/>
        <vertAlign val="subscript"/>
        <sz val="10"/>
        <rFont val="Arial"/>
        <family val="2"/>
      </rPr>
      <t>d</t>
    </r>
  </si>
  <si>
    <t>The YTC is the rate of return investors will receive if their bonds are called.  If the issuer has the right to call the bonds, and if interest rates fall, then it would be logical for the issuer to call the bonds and replace them with new bonds that carry a lower coupon.  The YTC is found similarly to the YTM.  The same formula is used, but years to maturity is replaced with years to call, and the maturity value is replaced with the call price.</t>
  </si>
  <si>
    <t>YTC  =</t>
  </si>
  <si>
    <t>Simply divide the annual interest payment by the price of the bond.  Even if the bond made semiannual payments, we would still use the annual interest.</t>
  </si>
  <si>
    <t>Since most bonds pay interest semiannually, we now look at the valuation of semiannual bonds.  We must make three modifications to our original valuation model: (1) divide the coupon payment by 2, (2) multiply the years to maturity by 2, and (3) divide the nominal interest rate by 2.</t>
  </si>
  <si>
    <t>Bond</t>
  </si>
  <si>
    <t>Value</t>
  </si>
  <si>
    <t>(r)</t>
  </si>
  <si>
    <t>EXAMPLE</t>
  </si>
  <si>
    <t>Current price</t>
  </si>
  <si>
    <t>Par value = FV</t>
  </si>
  <si>
    <t>The current yield is the annual interest payment divided by the bond's current price.  The current yield provides information regarding the amount of cash income that a bond will generate in a given year.</t>
  </si>
  <si>
    <t>BOND VALUES OVER TIME</t>
  </si>
  <si>
    <t>YTM for all 3 bonds</t>
  </si>
  <si>
    <t>Price</t>
  </si>
  <si>
    <t>Coupon rate =</t>
  </si>
  <si>
    <t>Curr yld</t>
  </si>
  <si>
    <t>Cap g yld</t>
  </si>
  <si>
    <t>The A-T cost of debt is used extensively in finance, as we shall see in Chapter 10.</t>
  </si>
  <si>
    <t>SOLUTIONS TO SELF-TEST QUESTIONS</t>
  </si>
  <si>
    <t>Call price</t>
  </si>
  <si>
    <t>YTC</t>
  </si>
  <si>
    <t>YTM</t>
  </si>
  <si>
    <t>Most likely yield</t>
  </si>
  <si>
    <t>Coupons per year</t>
  </si>
  <si>
    <t>Chapter 7.  Bonds and Their Valuation</t>
  </si>
  <si>
    <t>What is the price of a 15-year, 10% semiannual coupon, $1,000 par value bond if the nominal YTM is 5%?</t>
  </si>
  <si>
    <r>
      <t xml:space="preserve">Periods to maturity = 15 </t>
    </r>
    <r>
      <rPr>
        <b/>
        <sz val="10"/>
        <rFont val="Arial"/>
        <family val="2"/>
      </rPr>
      <t>×</t>
    </r>
    <r>
      <rPr>
        <b/>
        <sz val="10"/>
        <rFont val="Arial"/>
        <family val="2"/>
      </rPr>
      <t xml:space="preserve"> 2 =</t>
    </r>
  </si>
  <si>
    <r>
      <t>A-T r</t>
    </r>
    <r>
      <rPr>
        <b/>
        <vertAlign val="subscript"/>
        <sz val="10"/>
        <rFont val="Arial"/>
        <family val="2"/>
      </rPr>
      <t xml:space="preserve">d </t>
    </r>
    <r>
      <rPr>
        <b/>
        <sz val="10"/>
        <rFont val="Arial"/>
        <family val="2"/>
      </rPr>
      <t>(IRR)</t>
    </r>
  </si>
  <si>
    <r>
      <t xml:space="preserve">A bond has a 15-year maturity, a 10% </t>
    </r>
    <r>
      <rPr>
        <b/>
        <u/>
        <sz val="10"/>
        <color indexed="18"/>
        <rFont val="Arial"/>
        <family val="2"/>
      </rPr>
      <t>annual</t>
    </r>
    <r>
      <rPr>
        <b/>
        <sz val="10"/>
        <color indexed="18"/>
        <rFont val="Arial"/>
        <family val="2"/>
      </rPr>
      <t xml:space="preserve"> coupon, and a $1,000 par value.  The required rate of return on the bond is 10%, given its risk, maturity, liquidity, and other rates in the economy. What is a fair value for the bond, i.e., its market price?</t>
    </r>
  </si>
  <si>
    <r>
      <t>Required rate, r</t>
    </r>
    <r>
      <rPr>
        <b/>
        <vertAlign val="subscript"/>
        <sz val="10"/>
        <rFont val="Arial"/>
        <family val="2"/>
      </rPr>
      <t>d</t>
    </r>
  </si>
  <si>
    <t>Thus, this bond sells at its par value.  That situation always exists if the required rate is equal to</t>
  </si>
  <si>
    <t>the coupon rate.</t>
  </si>
  <si>
    <r>
      <t>Suppose the required rate r</t>
    </r>
    <r>
      <rPr>
        <b/>
        <vertAlign val="subscript"/>
        <sz val="8.5"/>
        <color indexed="18"/>
        <rFont val="Arial"/>
        <family val="2"/>
      </rPr>
      <t>d</t>
    </r>
    <r>
      <rPr>
        <b/>
        <sz val="10"/>
        <color indexed="18"/>
        <rFont val="Arial"/>
        <family val="2"/>
      </rPr>
      <t xml:space="preserve"> (a) fell from 10% to 5% or (b) rose to 15%.  How would those changes affect the value of the bond?</t>
    </r>
  </si>
  <si>
    <t xml:space="preserve">    An alternative way to determine the effect of interest rates on bond prices involves the use of Excel's "Data Tables."  </t>
  </si>
  <si>
    <t>You know that 10% = 0.10, so rates can be shown as percents</t>
  </si>
  <si>
    <t>or as fractions. Excel works with fractions, so it reads 10% as</t>
  </si>
  <si>
    <t>0.10.</t>
  </si>
  <si>
    <t>Required</t>
  </si>
  <si>
    <t>Rate</t>
  </si>
  <si>
    <t xml:space="preserve">  Type in the interest rates as shown in Column A.</t>
  </si>
  <si>
    <t xml:space="preserve">  Highlight the area A54:B59.</t>
  </si>
  <si>
    <t>those values in B55:B59.</t>
  </si>
  <si>
    <t>With the model we now have, you could change the inputs and observe changes in the graph.  For example, change the years to maturity in Cell C13.  If you change it to 1, for a 1-year bond, the graph line becomes almost horizontal, while if you change it to 100, you have a very long-term bond, and the curve is much steeper.  You could also change the coupon rate, and the bond's value would reflect those changes.</t>
  </si>
  <si>
    <t xml:space="preserve">The YTM is the rate of return that a bond earns if the issuer makes all scheduled payments and the bond is held to maturity.  The YTM can also be interpreted as the "promised rate of return," or the return to investors if all promised payments are made.  The YTM for a bond that sells at par consists entirely of an interest yield.  However, if the bond sells at any price other than its par value, the YTM consists of the interest yield together with a positive or negative capital gains yield.  </t>
  </si>
  <si>
    <t>Suppose you are offered a 14-year, 10% annual coupon, $1,000 par value bond at a price of $1,494.93.  What is the bond's YTM?</t>
  </si>
  <si>
    <r>
      <t>Req'd rate = r</t>
    </r>
    <r>
      <rPr>
        <b/>
        <vertAlign val="subscript"/>
        <sz val="10"/>
        <rFont val="Arial"/>
        <family val="2"/>
      </rPr>
      <t>d</t>
    </r>
    <r>
      <rPr>
        <b/>
        <sz val="10"/>
        <rFont val="Arial"/>
        <family val="2"/>
      </rPr>
      <t xml:space="preserve"> =YTM:</t>
    </r>
  </si>
  <si>
    <t>Use the Rate function to solve the problem. Proceed as above with the PV function, except select</t>
  </si>
  <si>
    <t>the Rate function, then insert the required data, and click OK.</t>
  </si>
  <si>
    <t xml:space="preserve">The YTM is the same as the expected rate of return provided (1) the probability of default is zero and (2) the bond cannot be called.  If there is any chance of default, then there is a chance some payments may not be made.  In this case, the expected rate of return will be less than the promised YTM.  </t>
  </si>
  <si>
    <t xml:space="preserve">  Show the price as a negative--you pay this amount.</t>
  </si>
  <si>
    <t>Suppose you purchase a 15-year, 10% annual coupon, $1,000 par value bond, but the bond originally could be called after 10 years at a call price of $1,100.  One year later, interest rates have fallen from 10% to 5% causing the value of the bond to rise to $1,494.93.  What is the bond's YTC?  (Note, this is the same bond as the previous question except it can be called 9 years from today.)</t>
  </si>
  <si>
    <r>
      <t xml:space="preserve">Question: </t>
    </r>
    <r>
      <rPr>
        <b/>
        <sz val="10"/>
        <color indexed="18"/>
        <rFont val="Arial"/>
        <family val="2"/>
      </rPr>
      <t>This bond's YTM is 5%, but its YTC is only 4.21%.  Which would an investor be more likely to actually earn?</t>
    </r>
  </si>
  <si>
    <r>
      <t>Answer.</t>
    </r>
    <r>
      <rPr>
        <b/>
        <sz val="8.5"/>
        <rFont val="Arial"/>
        <family val="2"/>
      </rPr>
      <t xml:space="preserve">  </t>
    </r>
    <r>
      <rPr>
        <b/>
        <sz val="10"/>
        <rFont val="Arial"/>
        <family val="2"/>
      </rPr>
      <t>The company could call the old bonds, which pay $100 per year, and replace them with bonds that pay somewhere in the vicinity of $50 (or maybe even only $42.10) per year, so it could save at lease $50 per year per bond outstanding.  It would want to save that money, so it would in all likelihood call the bonds if rates have remained at the indicated level on the call date.  In that case, investors would earn the YTC, so the YTC is the most-likely, or expected, yield on the bonds.</t>
    </r>
  </si>
  <si>
    <t>EXTRA INFORMATION--CURRENT YIELD  (The current yield is not discussed in the text.)</t>
  </si>
  <si>
    <r>
      <t>YTM = Required rate, r</t>
    </r>
    <r>
      <rPr>
        <b/>
        <vertAlign val="subscript"/>
        <sz val="10"/>
        <rFont val="Arial"/>
        <family val="2"/>
      </rPr>
      <t>d</t>
    </r>
    <r>
      <rPr>
        <b/>
        <sz val="10"/>
        <rFont val="Arial"/>
        <family val="2"/>
      </rPr>
      <t>:</t>
    </r>
  </si>
  <si>
    <t xml:space="preserve">  Find with the Rate function.</t>
  </si>
  <si>
    <t>Initial years to maturity</t>
  </si>
  <si>
    <t xml:space="preserve">Coupon rate, Bond A: </t>
  </si>
  <si>
    <t xml:space="preserve">Coupon rate, Bond B: </t>
  </si>
  <si>
    <t xml:space="preserve">Coupon rate, Bond C: </t>
  </si>
  <si>
    <t>Initial price, Bond A:</t>
  </si>
  <si>
    <t>Initial price, Bond B:</t>
  </si>
  <si>
    <t>Initial price, Bond C:</t>
  </si>
  <si>
    <t xml:space="preserve">  multiply times par value to find dollar PMT.</t>
  </si>
  <si>
    <t>Par (or face) value</t>
  </si>
  <si>
    <t>=-PV(D140,D142,D141*D143,D141)</t>
  </si>
  <si>
    <t>=-PV(D140,D142,D141*D144,1000)</t>
  </si>
  <si>
    <t>=-PV(D140,D142,D141*D145,D141)</t>
  </si>
  <si>
    <t>ignore</t>
  </si>
  <si>
    <t>t</t>
  </si>
  <si>
    <t xml:space="preserve">Sudden changes in interest rates do occur, but gradual changes over time are more common.  Therefore, it is useful to examine how different bonds (identical but for their coupon rates) will behave over time.  </t>
  </si>
  <si>
    <t>PV  = Value of the bond =</t>
  </si>
  <si>
    <t>Periodic (semiannual) rate = 5%/2 =</t>
  </si>
  <si>
    <r>
      <t>Required Rate, r</t>
    </r>
    <r>
      <rPr>
        <b/>
        <vertAlign val="subscript"/>
        <sz val="8.5"/>
        <rFont val="Arial"/>
        <family val="2"/>
      </rPr>
      <t>d</t>
    </r>
    <r>
      <rPr>
        <b/>
        <sz val="10"/>
        <rFont val="Arial"/>
        <family val="2"/>
      </rPr>
      <t xml:space="preserve"> </t>
    </r>
  </si>
  <si>
    <t>Bond Value Under Different Conditions</t>
  </si>
  <si>
    <r>
      <t>Going rate =</t>
    </r>
    <r>
      <rPr>
        <b/>
        <sz val="12"/>
        <rFont val="Arial"/>
        <family val="2"/>
      </rPr>
      <t xml:space="preserve"> r</t>
    </r>
    <r>
      <rPr>
        <b/>
        <vertAlign val="subscript"/>
        <sz val="12"/>
        <rFont val="Arial"/>
        <family val="2"/>
      </rPr>
      <t>d</t>
    </r>
    <r>
      <rPr>
        <b/>
        <sz val="10"/>
        <rFont val="Arial"/>
        <family val="2"/>
      </rPr>
      <t xml:space="preserve"> = YTM</t>
    </r>
  </si>
  <si>
    <t>Tax Rate</t>
  </si>
  <si>
    <t xml:space="preserve">   =PV(C9,C10,,-C8)</t>
  </si>
  <si>
    <r>
      <t xml:space="preserve">BOND VALUATION  </t>
    </r>
    <r>
      <rPr>
        <b/>
        <sz val="9"/>
        <color indexed="16"/>
        <rFont val="Arial"/>
        <family val="2"/>
      </rPr>
      <t>(Section 7-3)</t>
    </r>
  </si>
  <si>
    <r>
      <t xml:space="preserve">CHANGES IN BOND VALUES OVER TIME  </t>
    </r>
    <r>
      <rPr>
        <b/>
        <sz val="9"/>
        <color indexed="16"/>
        <rFont val="Arial"/>
        <family val="2"/>
      </rPr>
      <t>(Section 7-5)</t>
    </r>
  </si>
  <si>
    <r>
      <t xml:space="preserve">BONDS WITH SEMIANNUAL COUPONS  </t>
    </r>
    <r>
      <rPr>
        <b/>
        <sz val="9"/>
        <color indexed="16"/>
        <rFont val="Arial"/>
        <family val="2"/>
      </rPr>
      <t>(Section 7-6)</t>
    </r>
  </si>
  <si>
    <t>SECTION 7-3</t>
  </si>
  <si>
    <t>SECTION 7-4</t>
  </si>
  <si>
    <t>SECTION 7-5</t>
  </si>
  <si>
    <t>SECTION 7-6</t>
  </si>
  <si>
    <t>We plot the three bonds' prices in the graph shown below.  All the bonds' prices must end up at par at maturity, because that is what a bondholder will receive (plus the last interest payment). Thus, Bond A's price rises over time, Bond B's price remains at its par value, and Bond C's price declines over time. In addition, for each different coupon bond, the corresponding current and capital gains yields are calculated.  So long as interest rates remain at 10%, purchasers will earn the 10% no matter which bond they buy or when they buy it.</t>
  </si>
  <si>
    <r>
      <t xml:space="preserve">The after-tax cost of debt, 3.6%, as calculated with the IRR function is the same as the after-tax cost of debt found by multiplying the before-tax cost of debt times one minus the tax rate, (6% </t>
    </r>
    <r>
      <rPr>
        <b/>
        <sz val="10"/>
        <color indexed="18"/>
        <rFont val="Calibri"/>
        <family val="2"/>
      </rPr>
      <t xml:space="preserve">× </t>
    </r>
    <r>
      <rPr>
        <b/>
        <sz val="10"/>
        <color indexed="18"/>
        <rFont val="Arial"/>
        <family val="2"/>
      </rPr>
      <t xml:space="preserve">(1 </t>
    </r>
    <r>
      <rPr>
        <b/>
        <sz val="10"/>
        <color indexed="18"/>
        <rFont val="Calibri"/>
        <family val="2"/>
      </rPr>
      <t>–</t>
    </r>
    <r>
      <rPr>
        <b/>
        <sz val="10"/>
        <color indexed="18"/>
        <rFont val="Arial"/>
        <family val="2"/>
      </rPr>
      <t xml:space="preserve"> 0.4) = 3.6%).  This shows us that the after-tax cost of debt for regular coupon bonds, and also zero coupon bonds, can be found with this formula: </t>
    </r>
  </si>
  <si>
    <r>
      <t xml:space="preserve">        After-tax cost of debt  =  A-T r</t>
    </r>
    <r>
      <rPr>
        <b/>
        <vertAlign val="subscript"/>
        <sz val="10"/>
        <color indexed="18"/>
        <rFont val="Arial"/>
        <family val="2"/>
      </rPr>
      <t>d</t>
    </r>
    <r>
      <rPr>
        <b/>
        <sz val="10"/>
        <color indexed="18"/>
        <rFont val="Arial"/>
        <family val="2"/>
      </rPr>
      <t xml:space="preserve">  =  B-T r</t>
    </r>
    <r>
      <rPr>
        <b/>
        <vertAlign val="subscript"/>
        <sz val="10"/>
        <color indexed="18"/>
        <rFont val="Arial"/>
        <family val="2"/>
      </rPr>
      <t>d</t>
    </r>
    <r>
      <rPr>
        <b/>
        <sz val="10"/>
        <color indexed="18"/>
        <rFont val="Arial"/>
        <family val="2"/>
      </rPr>
      <t xml:space="preserve">  </t>
    </r>
    <r>
      <rPr>
        <b/>
        <sz val="10"/>
        <color indexed="18"/>
        <rFont val="Calibri"/>
        <family val="2"/>
      </rPr>
      <t xml:space="preserve">× </t>
    </r>
    <r>
      <rPr>
        <b/>
        <sz val="10"/>
        <color indexed="18"/>
        <rFont val="Arial"/>
        <family val="2"/>
      </rPr>
      <t>(1 − T).</t>
    </r>
  </si>
  <si>
    <t>1.   A bond that matures in 8 years has a par value of $1,000, an annual coupon payment of $70; its market interest rate is 9%.  What is its price?</t>
  </si>
  <si>
    <t>Years to maturity</t>
  </si>
  <si>
    <t>Annual payment</t>
  </si>
  <si>
    <t xml:space="preserve">2.   A bond that matures in 12 years has a par value of $1,000 and an annual coupon of 10%; the market interest rate is 8%.  What is its price? </t>
  </si>
  <si>
    <t xml:space="preserve">2.  Halley Enterprises’ bonds currently sell for $975.  They have a 7-year maturity, an annual coupon of $90, and a par value of $1,000.  What is their yield to maturity?  </t>
  </si>
  <si>
    <t>Years to call</t>
  </si>
  <si>
    <t xml:space="preserve">You have invested in a 20-year, 9% annual coupon bond that currently sells at its par value of $1,000.  It provides cash flows of $90 per year for 19 years and a cash flow of $1,090 in the 20th year.  What is this bond's duration? </t>
  </si>
  <si>
    <t>The setup to calculate this bond's duration is shown below:</t>
  </si>
  <si>
    <t>Yrs to maturity = N</t>
  </si>
  <si>
    <r>
      <t>Going rate, r</t>
    </r>
    <r>
      <rPr>
        <b/>
        <vertAlign val="subscript"/>
        <sz val="10"/>
        <rFont val="Arial"/>
        <family val="2"/>
      </rPr>
      <t>d</t>
    </r>
    <r>
      <rPr>
        <b/>
        <sz val="10"/>
        <rFont val="Arial"/>
        <family val="2"/>
      </rPr>
      <t xml:space="preserve"> = I/YR</t>
    </r>
  </si>
  <si>
    <t>Coupon payment = PMT</t>
  </si>
  <si>
    <t>Bond value = PV</t>
  </si>
  <si>
    <r>
      <t>PV of CF</t>
    </r>
    <r>
      <rPr>
        <vertAlign val="subscript"/>
        <sz val="10"/>
        <rFont val="Arial"/>
        <family val="2"/>
      </rPr>
      <t>t</t>
    </r>
  </si>
  <si>
    <r>
      <t>t(PV of CF</t>
    </r>
    <r>
      <rPr>
        <vertAlign val="subscript"/>
        <sz val="10"/>
        <rFont val="Arial"/>
        <family val="2"/>
      </rPr>
      <t>t</t>
    </r>
    <r>
      <rPr>
        <sz val="10"/>
        <rFont val="Arial"/>
        <family val="2"/>
      </rPr>
      <t>)</t>
    </r>
  </si>
  <si>
    <t>Calculation of Duration</t>
  </si>
  <si>
    <r>
      <t>CF</t>
    </r>
    <r>
      <rPr>
        <vertAlign val="subscript"/>
        <sz val="10"/>
        <rFont val="Arial"/>
        <family val="2"/>
      </rPr>
      <t>t</t>
    </r>
  </si>
  <si>
    <t>(1)</t>
  </si>
  <si>
    <t>(2)</t>
  </si>
  <si>
    <t>(3)</t>
  </si>
  <si>
    <t>(4)</t>
  </si>
  <si>
    <r>
      <t>V</t>
    </r>
    <r>
      <rPr>
        <vertAlign val="subscript"/>
        <sz val="10"/>
        <rFont val="Arial"/>
        <family val="2"/>
      </rPr>
      <t>B</t>
    </r>
    <r>
      <rPr>
        <sz val="10"/>
        <rFont val="Arial"/>
        <family val="2"/>
      </rPr>
      <t xml:space="preserve"> =</t>
    </r>
  </si>
  <si>
    <t>Sum of</t>
  </si>
  <si>
    <r>
      <t>t(PV of CF</t>
    </r>
    <r>
      <rPr>
        <vertAlign val="subscript"/>
        <sz val="10"/>
        <rFont val="Arial"/>
        <family val="2"/>
      </rPr>
      <t>t</t>
    </r>
    <r>
      <rPr>
        <sz val="10"/>
        <rFont val="Arial"/>
        <family val="2"/>
      </rPr>
      <t>) =</t>
    </r>
  </si>
  <si>
    <t>Duration =</t>
  </si>
  <si>
    <r>
      <t>Sum of t(PV of CF</t>
    </r>
    <r>
      <rPr>
        <vertAlign val="subscript"/>
        <sz val="10"/>
        <rFont val="Arial"/>
        <family val="2"/>
      </rPr>
      <t>t</t>
    </r>
    <r>
      <rPr>
        <sz val="10"/>
        <rFont val="Arial"/>
        <family val="2"/>
      </rPr>
      <t>) / V</t>
    </r>
    <r>
      <rPr>
        <vertAlign val="subscript"/>
        <sz val="10"/>
        <rFont val="Arial"/>
        <family val="2"/>
      </rPr>
      <t>B</t>
    </r>
    <r>
      <rPr>
        <sz val="10"/>
        <rFont val="Arial"/>
        <family val="2"/>
      </rPr>
      <t xml:space="preserve"> =</t>
    </r>
  </si>
  <si>
    <t>TABLE 7B.1.</t>
  </si>
  <si>
    <t>WEB APPENDIX 7A:  ANALYSIS OF A ZERO COUPON BOND</t>
  </si>
  <si>
    <t>WEB APPENDIX 7B:  BOND RISK AND DURATION</t>
  </si>
  <si>
    <t xml:space="preserve">  Enter =C42  here to display the value calculated in C42.</t>
  </si>
  <si>
    <t>We find the bond's price using Excel's PV function.  First, put the pointer on Cell C42, where we want to put the bond's value.  Then click fx on the Formulas tab, then Financial, and then PV to get the following dialog box. Fill the box in as shown below.</t>
  </si>
  <si>
    <t>First, change Cell C17 from 10% to 5% and observe that the bond's value rises to $1,518.98. Then change Cell C17 to 15% and note that the value declines to $707.63. You can see that the bond's price falls when the going interest rate (or required rate of return) rises, and the price rises when the interest rate falls.  Finish by resetting Cell C17 to 10%.</t>
  </si>
  <si>
    <t xml:space="preserve">  Type in the labels as shown.</t>
  </si>
  <si>
    <t xml:space="preserve">Since the numbers Excel is to change are in a column (A55:A59), we enter the input cell in the lower box designating the Column input cell.  If you have trouble with the data table, see the Excel Tutorial. </t>
  </si>
  <si>
    <t>We can use the data table to construct the graph shown below.  Graphs are discussed also in the Excel Tutorial.</t>
  </si>
  <si>
    <r>
      <t xml:space="preserve">BOND YIELDS  </t>
    </r>
    <r>
      <rPr>
        <b/>
        <sz val="9"/>
        <color indexed="16"/>
        <rFont val="Arial"/>
        <family val="2"/>
      </rPr>
      <t>(Section 7-4)</t>
    </r>
  </si>
  <si>
    <t>YIELD TO MATURITY (YTM)</t>
  </si>
  <si>
    <t>YIELD TO CALL (YTC)</t>
  </si>
  <si>
    <t>The current yield provides information on a bond's cash return, but it gives no indication of the bond's total return.  To see this, consider a zero coupon bond.  Since zeros pay no coupon, the current yield must be zero because there is no interest income.  However, the zero appreciates through time, and its total return clearly exceeds zero.  ZERO COUPON BONDS ARE DISCUSSED MORE FULLY IN WEB APPENDIX 7A AND THE Web App 7A TAB IN THIS EXCEL WORKBOOK.</t>
  </si>
  <si>
    <t>If rates fall, the par value bond will go to a premium, but it will move toward par as maturity approaches.  The reverse holds if rates rise; then the par bond will sell at a discount.  If the going rate remains equal to the coupon rate, the bond will continue to sell at par.  Note that the above graph assumes that interest rates stay constant after the initial change.  That is most unlikely--interest rates fluctuate.  However, the best estimate of future rates is generally the current rate.</t>
  </si>
  <si>
    <t>=-PV(D204,D200,D202,D203)</t>
  </si>
  <si>
    <t>Note that the semiannual bond is more valuable than the annual payment bond because interest payments come in faster.</t>
  </si>
  <si>
    <r>
      <t xml:space="preserve">ASSESSING A BOND'S RISKINESS </t>
    </r>
    <r>
      <rPr>
        <b/>
        <sz val="9"/>
        <color indexed="16"/>
        <rFont val="Arial"/>
        <family val="2"/>
      </rPr>
      <t>(Section 7-7)</t>
    </r>
  </si>
  <si>
    <r>
      <t xml:space="preserve">A bond's price declines if interest rates rise, and this is called </t>
    </r>
    <r>
      <rPr>
        <b/>
        <u/>
        <sz val="8.5"/>
        <color indexed="18"/>
        <rFont val="Arial"/>
        <family val="2"/>
      </rPr>
      <t>price risk.</t>
    </r>
    <r>
      <rPr>
        <b/>
        <sz val="10"/>
        <color indexed="18"/>
        <rFont val="Arial"/>
        <family val="2"/>
      </rPr>
      <t xml:space="preserve"> We can measure price risk by the slope of the line in the following graph. Price sensitivity is greater the longer the maturity, other things held constant.  Thus, if two bonds have the same coupon, the bond with the longer maturity will have more price risk, or price sensitivity.</t>
    </r>
  </si>
  <si>
    <r>
      <t>EXAMPLE</t>
    </r>
    <r>
      <rPr>
        <b/>
        <sz val="10"/>
        <color indexed="18"/>
        <rFont val="Arial"/>
        <family val="2"/>
      </rPr>
      <t xml:space="preserve">.  Compare the price risk of four bonds, all of which have a 10% annual coupon and a $1,000 face value. The bonds mature in 5, 10, 20, and 30 years. </t>
    </r>
  </si>
  <si>
    <t xml:space="preserve">We can show the price sensitivity of bonds with different maturities by graphing the data shown in the data table. The graph below does this.  The longer the maturity, the steeper the lines, hence the greater the bond's price risk. </t>
  </si>
  <si>
    <t xml:space="preserve">  Click on Data &gt; What-If Analysis &gt; Data Table to get this dialog box.  The </t>
  </si>
  <si>
    <t>interest rate is the input variable which</t>
  </si>
  <si>
    <t>calculate the bond's value at the rates</t>
  </si>
  <si>
    <t>shown in Cells A55:A59 and then display</t>
  </si>
  <si>
    <t>has 9 years.</t>
  </si>
  <si>
    <t>The bond originally had 10 years until the call date.  Now it</t>
  </si>
  <si>
    <t>and then click OK. That causes Excel to</t>
  </si>
  <si>
    <t>enters the model in Cell C17.  Enter it</t>
  </si>
  <si>
    <t xml:space="preserve">  We use the same procedure to find the value of each of these bonds as they approach maturity.  Note, though, that in the following table we find the years to maturity as  N = (15 - t), e.g., ($A$173 - $A158) = 15 for the bond at t = 0. The dollar signs fix the numbers to facilitate copying formulas in the spreadsheet.</t>
  </si>
  <si>
    <t xml:space="preserve">  We find the capital gains yield by finding the change in the bond's price divided by the beginning-of-year price, and the current yield by subtracting the capital gains yield from 10%. </t>
  </si>
  <si>
    <r>
      <t>First, we solve for the value of the 5-year bond, and then set up a 2-variable Data Table, where we let both</t>
    </r>
    <r>
      <rPr>
        <b/>
        <sz val="12"/>
        <color indexed="18"/>
        <rFont val="Arial"/>
        <family val="2"/>
      </rPr>
      <t xml:space="preserve"> </t>
    </r>
    <r>
      <rPr>
        <b/>
        <sz val="10"/>
        <color indexed="18"/>
        <rFont val="Arial"/>
        <family val="2"/>
      </rPr>
      <t>r</t>
    </r>
    <r>
      <rPr>
        <b/>
        <vertAlign val="subscript"/>
        <sz val="10"/>
        <color indexed="18"/>
        <rFont val="Arial"/>
        <family val="2"/>
      </rPr>
      <t>d</t>
    </r>
    <r>
      <rPr>
        <b/>
        <sz val="10"/>
        <color indexed="18"/>
        <rFont val="Arial"/>
        <family val="2"/>
      </rPr>
      <t xml:space="preserve"> and Years change, as shown below.  </t>
    </r>
  </si>
  <si>
    <t>3a.  The Henderson Company’s bonds currently sell for $1,275.  They pay a $120 annual coupon, have a 20-year maturity,  and a par value of $1,000, but they can be called in 5 years at $1,120.  What are their YTM and their YTC?</t>
  </si>
  <si>
    <t>3b.  If the yield curve remained flat which rate would investors expect to earn?</t>
  </si>
  <si>
    <t xml:space="preserve">2b.  Suppose that one year after issue, the going market interest rate is 10% (rather than 6%).  What would the price have been? </t>
  </si>
  <si>
    <r>
      <t>2.   Hartwell Corporation bonds have a 20-year maturity, an 8% semiannual coupon, and a face value of $1,000.  The going nominal annual interest rate (r</t>
    </r>
    <r>
      <rPr>
        <b/>
        <vertAlign val="subscript"/>
        <sz val="10"/>
        <rFont val="Arial"/>
        <family val="2"/>
      </rPr>
      <t>d</t>
    </r>
    <r>
      <rPr>
        <b/>
        <sz val="10"/>
        <rFont val="Arial"/>
        <family val="2"/>
      </rPr>
      <t>) is 7%.  What is the bond's price?</t>
    </r>
  </si>
  <si>
    <t>Vandenburg Corporation needs $50 million to finance a project, and it has decided to raise the funds by issuing $1,000 par value, zero coupon bonds that mature in 5 years.  The going interest rate on such debt is 6%, and the corporate tax rate is 40%.  Find the issue price of Vandenburg's bonds, construct a table to analyze the cash flows attributable to one of the bonds, and determine the issue's after-tax cost of debt.  Then, indicate the total par value of the issue.</t>
  </si>
  <si>
    <r>
      <t xml:space="preserve">The increase in value for each year is the return to the investor and the cost to the company. The company can deduct this cost and receive a tax savings = Tax rate </t>
    </r>
    <r>
      <rPr>
        <b/>
        <sz val="10"/>
        <color indexed="18"/>
        <rFont val="Calibri"/>
        <family val="2"/>
      </rPr>
      <t xml:space="preserve">× </t>
    </r>
    <r>
      <rPr>
        <b/>
        <sz val="10"/>
        <color indexed="18"/>
        <rFont val="Arial"/>
        <family val="2"/>
      </rPr>
      <t>Dollar cost. This is a cash inflow to the company. The total inflows are shown on Row 19 in the following table.</t>
    </r>
  </si>
  <si>
    <r>
      <t>The after-tax cost of the bonds is found by taking the IRR of the pertinent cash flows.  The IRR, or "Internal Rate of Return," is discussed in detail in Chapter 11, but it is simply the interest rate that forces the net present value of a series of cash flows to zero.  The IRR can be calculated by accessing the function wizard, f</t>
    </r>
    <r>
      <rPr>
        <b/>
        <vertAlign val="subscript"/>
        <sz val="10"/>
        <color indexed="18"/>
        <rFont val="Arial"/>
        <family val="2"/>
      </rPr>
      <t>x</t>
    </r>
    <r>
      <rPr>
        <b/>
        <sz val="10"/>
        <color indexed="18"/>
        <rFont val="Arial"/>
        <family val="2"/>
      </rPr>
      <t>, on the Formulas tab.  The IRR function can be found in the list of Financial functions.  You must enter the range for the cash flows.  If you want, you can make a guess as to the IRR, but that is not necessary. The completed IRR menu is shown below.</t>
    </r>
  </si>
  <si>
    <t>Int.  deduction</t>
  </si>
  <si>
    <t>=IRR(C19:H19)</t>
  </si>
  <si>
    <t>Set up the cash flow table as shown below.  Then, use Excel's IRR function to find the after-tax cost of debt.</t>
  </si>
  <si>
    <t>CALCULATION OF ACCRUED INTEREST</t>
  </si>
  <si>
    <t>Accrued interest represents the amount of interest that has accumulated between coupon payments, and it can be calculated as follows:</t>
  </si>
  <si>
    <t>Accrued interest</t>
  </si>
  <si>
    <t>=</t>
  </si>
  <si>
    <t>Coupon payment</t>
  </si>
  <si>
    <t>×</t>
  </si>
  <si>
    <t>Number of days since the last coupon payment</t>
  </si>
  <si>
    <t>Number of days in the coupon period</t>
  </si>
  <si>
    <t>No. of days since last coupon pymt</t>
  </si>
  <si>
    <t>No. of days in coupon period</t>
  </si>
  <si>
    <t>Accrued interest =</t>
  </si>
  <si>
    <t>79/180</t>
  </si>
  <si>
    <t>CALCULATION WITH EXCELFUNCTION, ACCRINT</t>
  </si>
  <si>
    <t>You can also use Excel's Accrued Interest Function to easily calculate a bond's accrued interest.</t>
  </si>
  <si>
    <t>The format is shown below (the number of inputs requires 2 images to show them all):</t>
  </si>
  <si>
    <t>If the value for basis is left blank, the assumptions are a 30-day month and a 360-day year.  If 1 is entered here, then the assumptions are the actual number of days in the month and the actual number of days in the year.</t>
  </si>
  <si>
    <t>No value is entered for Calc_method because the "settlement" date or purchase date is before the first interest date.</t>
  </si>
  <si>
    <t>If you have any questions regarding the inputs for this function, simply click on the "Help on this function" at the bottom of the function's dialog box (as shown on the image above).</t>
  </si>
  <si>
    <t>KEY INPUTS</t>
  </si>
  <si>
    <t>Bond's issue date</t>
  </si>
  <si>
    <t>First interest date</t>
  </si>
  <si>
    <t>Settlement date</t>
  </si>
  <si>
    <t>Annual copon rate</t>
  </si>
  <si>
    <t>No of pymts/yr</t>
  </si>
  <si>
    <t>As you can see, the value calculated with the Excel function gives the same value as the calculation using the equation first presented.</t>
  </si>
  <si>
    <t>Issue date, 2/22/11, expressed as serial number</t>
  </si>
  <si>
    <t>First interest date, 8/22/11, expressed as serial number</t>
  </si>
  <si>
    <t>Purchase date, 5/11/11, expressed as serial number</t>
  </si>
  <si>
    <t xml:space="preserve">2a.  Last year a firm issued 20-year, 8% annual coupon bonds at a par value of $1,000.  Suppose that one year later the going market interest rate drops to 6%.  What is the new price of the bonds assuming that they now have 19 years to maturity?  </t>
  </si>
  <si>
    <t>A 10-year corporate bond that was issued on February 22, 2011. The bond has an 8% semiannual coupon and a par value of $1,000--which means 6 months later on August 22, 2011, the bond will pay its first $40 coupon, and on February 22, 2012, it will pay its second $40 coupon. If you buy the bond on May 11, 2012, 79 days since the bond's last coupon payment on February 22, how much will you have to pay the seller in accrued interest?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</si>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</sst>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3" formatCode="_(* #,##0.00_);_(* \(#,##0.00\);_(* &quot;-&quot;??_);_(@_)"/>
    <numFmt numFmtId="164" formatCode="0.0%"/>
    <numFmt numFmtId="165" formatCode="&quot;$&quot;#,##0"/>
    <numFmt numFmtId="166" formatCode="&quot;$&quot;#,##0.00"/>
    <numFmt numFmtId="167" formatCode="0.0000"/>
  </numFmts>
  <fonts count="43" x14ac:knownFonts="1">
    <font>
      <sz val="10"/>
      <name val="Arial"/>
    </font>
    <font>
      <sz val="10"/>
      <name val="Arial"/>
      <family val="2"/>
    </font>
    <font>
      <sz val="8"/>
      <name val="Arial"/>
      <family val="2"/>
    </font>
    <font>
      <b/>
      <sz val="10"/>
      <name val="Arial"/>
      <family val="2"/>
    </font>
    <font>
      <b/>
      <sz val="8"/>
      <name val="Arial"/>
      <family val="2"/>
    </font>
    <font>
      <b/>
      <sz val="12"/>
      <color indexed="16"/>
      <name val="Arial"/>
      <family val="2"/>
    </font>
    <font>
      <b/>
      <sz val="12"/>
      <color indexed="18"/>
      <name val="Arial"/>
      <family val="2"/>
    </font>
    <font>
      <b/>
      <sz val="10"/>
      <color indexed="18"/>
      <name val="Arial"/>
      <family val="2"/>
    </font>
    <font>
      <b/>
      <sz val="10"/>
      <color indexed="16"/>
      <name val="Arial"/>
      <family val="2"/>
    </font>
    <font>
      <b/>
      <u/>
      <sz val="10"/>
      <color indexed="18"/>
      <name val="Arial"/>
      <family val="2"/>
    </font>
    <font>
      <b/>
      <sz val="10"/>
      <color indexed="12"/>
      <name val="Arial"/>
      <family val="2"/>
    </font>
    <font>
      <b/>
      <sz val="10"/>
      <color indexed="20"/>
      <name val="Arial"/>
      <family val="2"/>
    </font>
    <font>
      <b/>
      <sz val="10"/>
      <color indexed="10"/>
      <name val="Arial"/>
      <family val="2"/>
    </font>
    <font>
      <b/>
      <sz val="10"/>
      <color indexed="48"/>
      <name val="Arial"/>
      <family val="2"/>
    </font>
    <font>
      <b/>
      <sz val="10"/>
      <color indexed="61"/>
      <name val="Arial"/>
      <family val="2"/>
    </font>
    <font>
      <b/>
      <i/>
      <sz val="10"/>
      <name val="Arial"/>
      <family val="2"/>
    </font>
    <font>
      <b/>
      <vertAlign val="subscript"/>
      <sz val="10"/>
      <name val="Arial"/>
      <family val="2"/>
    </font>
    <font>
      <b/>
      <sz val="11"/>
      <color indexed="16"/>
      <name val="Arial"/>
      <family val="2"/>
    </font>
    <font>
      <b/>
      <sz val="10"/>
      <color indexed="58"/>
      <name val="Arial"/>
      <family val="2"/>
    </font>
    <font>
      <b/>
      <sz val="12"/>
      <name val="Arial"/>
      <family val="2"/>
    </font>
    <font>
      <b/>
      <vertAlign val="subscript"/>
      <sz val="10"/>
      <color indexed="18"/>
      <name val="Arial"/>
      <family val="2"/>
    </font>
    <font>
      <b/>
      <sz val="9"/>
      <color indexed="16"/>
      <name val="Arial"/>
      <family val="2"/>
    </font>
    <font>
      <b/>
      <sz val="13"/>
      <color indexed="16"/>
      <name val="Arial"/>
      <family val="2"/>
    </font>
    <font>
      <b/>
      <i/>
      <sz val="10"/>
      <color indexed="16"/>
      <name val="Arial"/>
      <family val="2"/>
    </font>
    <font>
      <b/>
      <vertAlign val="subscript"/>
      <sz val="8.5"/>
      <color indexed="18"/>
      <name val="Arial"/>
      <family val="2"/>
    </font>
    <font>
      <b/>
      <u/>
      <sz val="8.5"/>
      <color indexed="18"/>
      <name val="Arial"/>
      <family val="2"/>
    </font>
    <font>
      <b/>
      <u/>
      <sz val="8.5"/>
      <name val="Arial"/>
      <family val="2"/>
    </font>
    <font>
      <b/>
      <sz val="8.5"/>
      <name val="Arial"/>
      <family val="2"/>
    </font>
    <font>
      <b/>
      <sz val="10"/>
      <color indexed="17"/>
      <name val="Arial"/>
      <family val="2"/>
    </font>
    <font>
      <b/>
      <sz val="9"/>
      <name val="Arial"/>
      <family val="2"/>
    </font>
    <font>
      <b/>
      <vertAlign val="subscript"/>
      <sz val="8.5"/>
      <name val="Arial"/>
      <family val="2"/>
    </font>
    <font>
      <b/>
      <sz val="10"/>
      <color indexed="55"/>
      <name val="Arial"/>
      <family val="2"/>
    </font>
    <font>
      <b/>
      <vertAlign val="subscript"/>
      <sz val="12"/>
      <name val="Arial"/>
      <family val="2"/>
    </font>
    <font>
      <b/>
      <sz val="10"/>
      <color indexed="18"/>
      <name val="Calibri"/>
      <family val="2"/>
    </font>
    <font>
      <sz val="10"/>
      <name val="Arial"/>
      <family val="2"/>
    </font>
    <font>
      <vertAlign val="subscript"/>
      <sz val="10"/>
      <name val="Arial"/>
      <family val="2"/>
    </font>
    <font>
      <b/>
      <sz val="9"/>
      <color indexed="12"/>
      <name val="Arial"/>
      <family val="2"/>
    </font>
    <font>
      <b/>
      <sz val="10"/>
      <name val="Calibri"/>
      <family val="2"/>
    </font>
    <font>
      <b/>
      <sz val="10"/>
      <color rgb="FFFF0000"/>
      <name val="Arial"/>
      <family val="2"/>
    </font>
    <font>
      <b/>
      <sz val="11"/>
      <color rgb="FF800000"/>
      <name val="Arial"/>
      <family val="2"/>
    </font>
    <font>
      <b/>
      <sz val="10"/>
      <color rgb="FF000080"/>
      <name val="Arial"/>
      <family val="2"/>
    </font>
    <font>
      <b/>
      <sz val="10"/>
      <color rgb="FF800000"/>
      <name val="Arial"/>
      <family val="2"/>
    </font>
    <font>
      <b/>
      <sz val="10"/>
      <color rgb="FF0000FF"/>
      <name val="Arial"/>
      <family val="2"/>
    </font>
  </fonts>
  <fills count="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FFFF99"/>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7">
    <xf numFmtId="0" fontId="0" fillId="0" borderId="0" xfId="0"/>
    <xf numFmtId="0" fontId="3" fillId="0" borderId="0" xfId="0" applyFont="1"/>
    <xf numFmtId="0" fontId="6" fillId="0" borderId="0" xfId="0" applyFont="1"/>
    <xf numFmtId="0" fontId="10" fillId="0" borderId="0" xfId="0" applyFont="1"/>
    <xf numFmtId="0" fontId="10" fillId="0" borderId="0" xfId="0" applyFont="1" applyAlignment="1">
      <alignment horizontal="right"/>
    </xf>
    <xf numFmtId="9" fontId="10" fillId="0" borderId="0" xfId="2" applyFont="1" applyAlignment="1">
      <alignment horizontal="right"/>
    </xf>
    <xf numFmtId="165" fontId="10" fillId="0" borderId="0" xfId="0" applyNumberFormat="1" applyFont="1" applyAlignment="1">
      <alignment horizontal="right"/>
    </xf>
    <xf numFmtId="0" fontId="3" fillId="0" borderId="0" xfId="0" applyFont="1" applyFill="1"/>
    <xf numFmtId="8" fontId="3" fillId="2" borderId="1" xfId="0" applyNumberFormat="1" applyFont="1" applyFill="1" applyBorder="1"/>
    <xf numFmtId="0" fontId="3" fillId="0" borderId="0" xfId="0" applyFont="1" applyAlignment="1">
      <alignment horizontal="center"/>
    </xf>
    <xf numFmtId="166" fontId="10" fillId="0" borderId="0" xfId="0" applyNumberFormat="1" applyFont="1" applyAlignment="1">
      <alignment horizontal="right"/>
    </xf>
    <xf numFmtId="10" fontId="3" fillId="2" borderId="2" xfId="0" applyNumberFormat="1" applyFont="1" applyFill="1" applyBorder="1" applyAlignment="1">
      <alignment horizontal="center"/>
    </xf>
    <xf numFmtId="9" fontId="10" fillId="0" borderId="0" xfId="2" applyFont="1"/>
    <xf numFmtId="0" fontId="22" fillId="0" borderId="0" xfId="0" applyFont="1"/>
    <xf numFmtId="0" fontId="23" fillId="0" borderId="0" xfId="0" applyFont="1"/>
    <xf numFmtId="9" fontId="10" fillId="0" borderId="0" xfId="0" applyNumberFormat="1" applyFont="1" applyAlignment="1">
      <alignment horizontal="right"/>
    </xf>
    <xf numFmtId="10" fontId="10" fillId="0" borderId="0" xfId="2" applyNumberFormat="1" applyFont="1" applyAlignment="1">
      <alignment horizontal="right"/>
    </xf>
    <xf numFmtId="0" fontId="7" fillId="0" borderId="0" xfId="0" applyFont="1" applyAlignment="1">
      <alignment horizontal="left" vertical="center" wrapText="1"/>
    </xf>
    <xf numFmtId="0" fontId="3" fillId="0" borderId="0" xfId="0" applyFont="1" applyAlignment="1">
      <alignment vertical="center"/>
    </xf>
    <xf numFmtId="0" fontId="6" fillId="0" borderId="0" xfId="0" applyFont="1" applyAlignment="1">
      <alignment vertical="center"/>
    </xf>
    <xf numFmtId="0" fontId="3" fillId="0" borderId="0" xfId="0" quotePrefix="1" applyFont="1" applyAlignment="1">
      <alignment horizontal="left" vertical="center"/>
    </xf>
    <xf numFmtId="0" fontId="7" fillId="0" borderId="0" xfId="0" applyFont="1" applyAlignment="1">
      <alignment vertical="center"/>
    </xf>
    <xf numFmtId="0" fontId="17"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9" fontId="10" fillId="0" borderId="0" xfId="2" applyFont="1" applyAlignment="1">
      <alignment horizontal="right" vertical="center"/>
    </xf>
    <xf numFmtId="165" fontId="10" fillId="0" borderId="0" xfId="0" applyNumberFormat="1" applyFont="1" applyAlignment="1">
      <alignment horizontal="right" vertical="center"/>
    </xf>
    <xf numFmtId="0" fontId="3" fillId="0" borderId="0" xfId="0" applyFont="1" applyFill="1" applyAlignment="1">
      <alignment vertical="center"/>
    </xf>
    <xf numFmtId="8" fontId="3" fillId="0" borderId="0" xfId="0" applyNumberFormat="1" applyFont="1" applyFill="1" applyBorder="1" applyAlignment="1">
      <alignment vertical="center"/>
    </xf>
    <xf numFmtId="8" fontId="3" fillId="2" borderId="1" xfId="0" applyNumberFormat="1" applyFont="1" applyFill="1" applyBorder="1" applyAlignment="1">
      <alignmen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9" fontId="3" fillId="0" borderId="0" xfId="0" applyNumberFormat="1" applyFont="1" applyAlignment="1">
      <alignmen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9" fontId="18" fillId="3" borderId="6" xfId="2" applyFont="1" applyFill="1" applyBorder="1" applyAlignment="1">
      <alignment horizontal="center" vertical="center"/>
    </xf>
    <xf numFmtId="166" fontId="3" fillId="3" borderId="7" xfId="0" applyNumberFormat="1" applyFont="1" applyFill="1" applyBorder="1" applyAlignment="1">
      <alignment horizontal="center" vertical="center"/>
    </xf>
    <xf numFmtId="9" fontId="18" fillId="3" borderId="5" xfId="2" applyFont="1" applyFill="1" applyBorder="1" applyAlignment="1">
      <alignment horizontal="center" vertical="center"/>
    </xf>
    <xf numFmtId="166" fontId="3" fillId="3" borderId="8" xfId="0" applyNumberFormat="1" applyFont="1" applyFill="1" applyBorder="1" applyAlignment="1">
      <alignment horizontal="center" vertical="center"/>
    </xf>
    <xf numFmtId="6" fontId="12" fillId="0" borderId="0" xfId="0" applyNumberFormat="1"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166" fontId="10" fillId="0" borderId="0" xfId="0" applyNumberFormat="1" applyFont="1" applyAlignment="1">
      <alignment horizontal="right" vertical="center"/>
    </xf>
    <xf numFmtId="10" fontId="3" fillId="2" borderId="2" xfId="0" applyNumberFormat="1" applyFont="1" applyFill="1" applyBorder="1" applyAlignment="1">
      <alignment horizontal="center" vertical="center"/>
    </xf>
    <xf numFmtId="166" fontId="10" fillId="0" borderId="0" xfId="2" applyNumberFormat="1" applyFont="1" applyAlignment="1">
      <alignment horizontal="right" vertical="center"/>
    </xf>
    <xf numFmtId="10" fontId="3" fillId="2" borderId="2" xfId="2" applyNumberFormat="1" applyFont="1" applyFill="1" applyBorder="1" applyAlignment="1">
      <alignment horizontal="center" vertical="center"/>
    </xf>
    <xf numFmtId="0" fontId="7" fillId="0" borderId="0" xfId="0" applyFont="1" applyAlignment="1">
      <alignment horizontal="left" vertical="center"/>
    </xf>
    <xf numFmtId="9" fontId="10" fillId="0" borderId="0" xfId="0" applyNumberFormat="1" applyFont="1" applyAlignment="1">
      <alignment vertical="center"/>
    </xf>
    <xf numFmtId="165" fontId="10" fillId="0" borderId="0" xfId="0" applyNumberFormat="1" applyFont="1" applyAlignment="1">
      <alignment vertical="center"/>
    </xf>
    <xf numFmtId="0" fontId="3" fillId="0" borderId="9" xfId="0" applyFont="1" applyBorder="1" applyAlignment="1">
      <alignment horizontal="left" vertical="center"/>
    </xf>
    <xf numFmtId="0" fontId="3" fillId="0" borderId="10" xfId="0" applyFont="1" applyBorder="1" applyAlignment="1">
      <alignment vertical="center"/>
    </xf>
    <xf numFmtId="0" fontId="7" fillId="0" borderId="11" xfId="0" applyFont="1" applyBorder="1" applyAlignment="1">
      <alignment vertical="center"/>
    </xf>
    <xf numFmtId="0" fontId="7" fillId="0" borderId="11" xfId="0" applyFont="1" applyBorder="1" applyAlignment="1">
      <alignment horizontal="right" vertical="center"/>
    </xf>
    <xf numFmtId="9" fontId="7" fillId="0" borderId="12" xfId="0" applyNumberFormat="1" applyFont="1" applyBorder="1" applyAlignment="1">
      <alignment horizontal="center" vertical="center"/>
    </xf>
    <xf numFmtId="0" fontId="3" fillId="0" borderId="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3" fillId="0" borderId="14" xfId="0" applyFont="1" applyBorder="1" applyAlignment="1">
      <alignment horizontal="center" vertical="center"/>
    </xf>
    <xf numFmtId="164" fontId="7" fillId="0" borderId="0" xfId="2" applyNumberFormat="1" applyFont="1" applyBorder="1" applyAlignment="1">
      <alignment horizontal="center" vertical="center"/>
    </xf>
    <xf numFmtId="164" fontId="7" fillId="0" borderId="0" xfId="0" applyNumberFormat="1"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166" fontId="13" fillId="0" borderId="0" xfId="0" applyNumberFormat="1" applyFont="1" applyAlignment="1">
      <alignment horizontal="right" vertical="center"/>
    </xf>
    <xf numFmtId="9" fontId="10" fillId="0" borderId="0" xfId="2" applyNumberFormat="1" applyFont="1" applyAlignment="1">
      <alignment vertical="center"/>
    </xf>
    <xf numFmtId="8" fontId="3" fillId="2" borderId="2" xfId="2" applyNumberFormat="1" applyFont="1" applyFill="1" applyBorder="1" applyAlignment="1">
      <alignment vertical="center"/>
    </xf>
    <xf numFmtId="8" fontId="10" fillId="0" borderId="0" xfId="2" applyNumberFormat="1" applyFont="1" applyAlignment="1">
      <alignment vertical="center"/>
    </xf>
    <xf numFmtId="1" fontId="11" fillId="0" borderId="11" xfId="1" applyNumberFormat="1" applyFont="1" applyBorder="1" applyAlignment="1">
      <alignment horizontal="center" vertical="center"/>
    </xf>
    <xf numFmtId="1" fontId="11" fillId="0" borderId="12" xfId="1" applyNumberFormat="1" applyFont="1" applyBorder="1" applyAlignment="1">
      <alignment horizontal="center" vertical="center"/>
    </xf>
    <xf numFmtId="9" fontId="11" fillId="0" borderId="9" xfId="2" applyFont="1" applyBorder="1" applyAlignment="1">
      <alignment horizontal="center" vertical="center"/>
    </xf>
    <xf numFmtId="166" fontId="3" fillId="0" borderId="9" xfId="0" applyNumberFormat="1" applyFont="1" applyBorder="1" applyAlignment="1">
      <alignment vertical="center"/>
    </xf>
    <xf numFmtId="166" fontId="3" fillId="0" borderId="16" xfId="0" applyNumberFormat="1" applyFont="1" applyBorder="1" applyAlignment="1">
      <alignment vertical="center"/>
    </xf>
    <xf numFmtId="166" fontId="3" fillId="0" borderId="17" xfId="0" applyNumberFormat="1" applyFont="1" applyBorder="1" applyAlignment="1">
      <alignment vertical="center"/>
    </xf>
    <xf numFmtId="9" fontId="11" fillId="0" borderId="10" xfId="0" applyNumberFormat="1" applyFont="1" applyBorder="1" applyAlignment="1">
      <alignment horizontal="center" vertical="center"/>
    </xf>
    <xf numFmtId="166" fontId="3" fillId="0" borderId="10" xfId="0" applyNumberFormat="1" applyFont="1" applyBorder="1" applyAlignment="1">
      <alignment vertical="center"/>
    </xf>
    <xf numFmtId="166" fontId="3" fillId="0" borderId="0" xfId="0" applyNumberFormat="1" applyFont="1" applyBorder="1" applyAlignment="1">
      <alignment vertical="center"/>
    </xf>
    <xf numFmtId="166" fontId="3" fillId="0" borderId="18" xfId="0" applyNumberFormat="1" applyFont="1" applyBorder="1" applyAlignment="1">
      <alignment vertical="center"/>
    </xf>
    <xf numFmtId="9" fontId="11" fillId="0" borderId="10" xfId="2" applyNumberFormat="1" applyFont="1" applyBorder="1" applyAlignment="1">
      <alignment horizontal="center" vertical="center"/>
    </xf>
    <xf numFmtId="9" fontId="11" fillId="0" borderId="19" xfId="2" applyNumberFormat="1" applyFont="1" applyBorder="1" applyAlignment="1">
      <alignment horizontal="center" vertical="center"/>
    </xf>
    <xf numFmtId="166" fontId="3" fillId="0" borderId="19" xfId="0" applyNumberFormat="1" applyFont="1" applyBorder="1" applyAlignment="1">
      <alignment vertical="center"/>
    </xf>
    <xf numFmtId="166" fontId="3" fillId="0" borderId="20" xfId="0" applyNumberFormat="1" applyFont="1" applyBorder="1" applyAlignment="1">
      <alignment vertical="center"/>
    </xf>
    <xf numFmtId="166" fontId="3" fillId="0" borderId="21" xfId="0" applyNumberFormat="1" applyFont="1" applyBorder="1" applyAlignment="1">
      <alignment vertical="center"/>
    </xf>
    <xf numFmtId="9" fontId="11" fillId="0" borderId="0" xfId="2" applyNumberFormat="1" applyFont="1" applyBorder="1" applyAlignment="1">
      <alignment vertical="center"/>
    </xf>
    <xf numFmtId="8" fontId="14" fillId="0" borderId="0" xfId="0" applyNumberFormat="1" applyFont="1" applyBorder="1" applyAlignment="1">
      <alignment vertical="center"/>
    </xf>
    <xf numFmtId="9" fontId="13" fillId="0" borderId="0" xfId="2" applyFont="1" applyBorder="1" applyAlignment="1">
      <alignment vertical="center"/>
    </xf>
    <xf numFmtId="0" fontId="8" fillId="0" borderId="0" xfId="0" applyFont="1" applyAlignment="1">
      <alignment horizontal="left" vertical="center" indent="1"/>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166" fontId="3" fillId="4" borderId="7" xfId="0" applyNumberFormat="1" applyFont="1" applyFill="1" applyBorder="1" applyAlignment="1">
      <alignment horizontal="center" vertical="center"/>
    </xf>
    <xf numFmtId="10" fontId="3" fillId="0" borderId="0" xfId="0" applyNumberFormat="1" applyFont="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xf numFmtId="0" fontId="8" fillId="0" borderId="11" xfId="0" applyFont="1" applyBorder="1" applyAlignment="1">
      <alignment vertical="center"/>
    </xf>
    <xf numFmtId="0" fontId="8" fillId="0" borderId="12" xfId="0" applyFont="1" applyBorder="1" applyAlignment="1">
      <alignment horizontal="right" vertical="center"/>
    </xf>
    <xf numFmtId="9" fontId="8" fillId="0" borderId="13"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164" fontId="8" fillId="0" borderId="0" xfId="2" applyNumberFormat="1"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horizontal="right" vertical="center"/>
    </xf>
    <xf numFmtId="9" fontId="28" fillId="0" borderId="13" xfId="0" applyNumberFormat="1" applyFont="1" applyBorder="1" applyAlignment="1">
      <alignment horizontal="center" vertical="center"/>
    </xf>
    <xf numFmtId="0" fontId="28" fillId="0" borderId="0" xfId="0" applyFont="1" applyBorder="1" applyAlignment="1">
      <alignment horizontal="center" vertical="center"/>
    </xf>
    <xf numFmtId="0" fontId="28" fillId="0" borderId="18" xfId="0" applyFont="1" applyBorder="1" applyAlignment="1">
      <alignment horizontal="center" vertical="center"/>
    </xf>
    <xf numFmtId="164" fontId="28" fillId="0" borderId="0" xfId="2" applyNumberFormat="1" applyFont="1" applyBorder="1" applyAlignment="1">
      <alignment horizontal="center" vertical="center"/>
    </xf>
    <xf numFmtId="0" fontId="3" fillId="0" borderId="0" xfId="0" applyFont="1" applyAlignment="1"/>
    <xf numFmtId="166" fontId="8" fillId="0" borderId="0" xfId="0" quotePrefix="1" applyNumberFormat="1" applyFont="1"/>
    <xf numFmtId="166" fontId="8" fillId="0" borderId="0" xfId="0" quotePrefix="1" applyNumberFormat="1" applyFont="1" applyAlignment="1">
      <alignment horizontal="left" indent="1"/>
    </xf>
    <xf numFmtId="166" fontId="7" fillId="0" borderId="10" xfId="0" applyNumberFormat="1" applyFont="1" applyBorder="1" applyAlignment="1">
      <alignment horizontal="center" vertical="center"/>
    </xf>
    <xf numFmtId="166" fontId="8" fillId="0" borderId="10" xfId="0" applyNumberFormat="1" applyFont="1" applyBorder="1" applyAlignment="1">
      <alignment horizontal="center" vertical="center"/>
    </xf>
    <xf numFmtId="164" fontId="8" fillId="0" borderId="0" xfId="0" applyNumberFormat="1" applyFont="1" applyBorder="1" applyAlignment="1">
      <alignment horizontal="center" vertical="center"/>
    </xf>
    <xf numFmtId="166" fontId="28" fillId="0" borderId="10" xfId="0" applyNumberFormat="1" applyFont="1" applyBorder="1" applyAlignment="1">
      <alignment horizontal="center" vertical="center"/>
    </xf>
    <xf numFmtId="0" fontId="3" fillId="0" borderId="20" xfId="0" applyFont="1" applyBorder="1" applyAlignment="1">
      <alignment vertical="center" wrapText="1"/>
    </xf>
    <xf numFmtId="0" fontId="0" fillId="0" borderId="20" xfId="0" applyBorder="1" applyAlignment="1">
      <alignment vertical="center" wrapText="1"/>
    </xf>
    <xf numFmtId="0" fontId="17"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horizontal="left" vertical="center"/>
    </xf>
    <xf numFmtId="0" fontId="10" fillId="0" borderId="0" xfId="0" applyFont="1" applyFill="1" applyAlignment="1">
      <alignment horizontal="right" vertical="center"/>
    </xf>
    <xf numFmtId="9" fontId="10" fillId="0" borderId="0" xfId="2" applyFont="1" applyFill="1" applyAlignment="1">
      <alignment horizontal="right" vertical="center"/>
    </xf>
    <xf numFmtId="166" fontId="10" fillId="0" borderId="0" xfId="0" applyNumberFormat="1" applyFont="1" applyFill="1" applyAlignment="1">
      <alignment horizontal="right" vertical="center"/>
    </xf>
    <xf numFmtId="164" fontId="10" fillId="0" borderId="0" xfId="2" applyNumberFormat="1" applyFont="1" applyFill="1" applyAlignment="1">
      <alignment horizontal="right" vertical="center"/>
    </xf>
    <xf numFmtId="0" fontId="3" fillId="2" borderId="25" xfId="0" applyFont="1" applyFill="1" applyBorder="1" applyAlignment="1">
      <alignment vertical="center"/>
    </xf>
    <xf numFmtId="8" fontId="3" fillId="2" borderId="25" xfId="0" quotePrefix="1" applyNumberFormat="1" applyFont="1" applyFill="1" applyBorder="1" applyAlignment="1">
      <alignment horizontal="center" vertical="center"/>
    </xf>
    <xf numFmtId="0" fontId="3" fillId="2" borderId="26" xfId="0" applyFont="1" applyFill="1" applyBorder="1" applyAlignment="1">
      <alignment vertical="center"/>
    </xf>
    <xf numFmtId="0" fontId="29" fillId="0" borderId="0" xfId="0" applyFont="1" applyFill="1" applyAlignment="1">
      <alignment horizontal="left" vertical="center"/>
    </xf>
    <xf numFmtId="1" fontId="11" fillId="0" borderId="0" xfId="1" applyNumberFormat="1" applyFont="1" applyBorder="1" applyAlignment="1">
      <alignment horizontal="center" vertical="center"/>
    </xf>
    <xf numFmtId="1" fontId="11" fillId="0" borderId="0" xfId="0" applyNumberFormat="1" applyFont="1" applyBorder="1" applyAlignment="1">
      <alignment horizontal="center" vertical="center"/>
    </xf>
    <xf numFmtId="166" fontId="11" fillId="0" borderId="0" xfId="0" applyNumberFormat="1" applyFont="1" applyBorder="1" applyAlignment="1">
      <alignment vertical="center"/>
    </xf>
    <xf numFmtId="0" fontId="11" fillId="0" borderId="0" xfId="0" applyFont="1" applyBorder="1" applyAlignment="1">
      <alignment vertical="center"/>
    </xf>
    <xf numFmtId="166" fontId="31" fillId="0" borderId="19" xfId="0" applyNumberFormat="1" applyFont="1" applyBorder="1" applyAlignment="1">
      <alignment horizontal="center" vertical="center"/>
    </xf>
    <xf numFmtId="1" fontId="11" fillId="0" borderId="13" xfId="1" applyNumberFormat="1" applyFont="1" applyBorder="1" applyAlignment="1">
      <alignment horizontal="center" vertical="center"/>
    </xf>
    <xf numFmtId="0" fontId="0" fillId="0" borderId="0" xfId="0" applyAlignment="1">
      <alignment vertical="center"/>
    </xf>
    <xf numFmtId="0" fontId="15" fillId="0" borderId="0" xfId="0" applyFont="1" applyAlignment="1">
      <alignment vertical="center"/>
    </xf>
    <xf numFmtId="9" fontId="10" fillId="0" borderId="0" xfId="2" applyFont="1" applyAlignment="1">
      <alignment vertical="center"/>
    </xf>
    <xf numFmtId="166" fontId="3" fillId="5" borderId="1" xfId="0" quotePrefix="1" applyNumberFormat="1" applyFont="1" applyFill="1" applyBorder="1" applyAlignment="1">
      <alignment vertical="center"/>
    </xf>
    <xf numFmtId="0" fontId="3" fillId="5" borderId="13" xfId="0" applyFont="1" applyFill="1" applyBorder="1" applyAlignment="1">
      <alignment vertical="center"/>
    </xf>
    <xf numFmtId="0" fontId="3" fillId="0" borderId="20" xfId="0" applyFont="1" applyBorder="1" applyAlignment="1">
      <alignment vertical="center"/>
    </xf>
    <xf numFmtId="166" fontId="3" fillId="0" borderId="0" xfId="0" applyNumberFormat="1" applyFont="1" applyAlignment="1">
      <alignment vertical="center"/>
    </xf>
    <xf numFmtId="0" fontId="3" fillId="2" borderId="24" xfId="0" applyFont="1" applyFill="1" applyBorder="1" applyAlignment="1">
      <alignment vertical="center"/>
    </xf>
    <xf numFmtId="10" fontId="3" fillId="2" borderId="26" xfId="0" applyNumberFormat="1" applyFont="1" applyFill="1" applyBorder="1" applyAlignment="1">
      <alignment vertical="center"/>
    </xf>
    <xf numFmtId="10" fontId="3" fillId="0" borderId="0" xfId="0" applyNumberFormat="1" applyFont="1" applyAlignment="1">
      <alignment vertical="center"/>
    </xf>
    <xf numFmtId="0" fontId="0" fillId="0" borderId="0" xfId="0" applyAlignment="1">
      <alignment horizontal="center"/>
    </xf>
    <xf numFmtId="165" fontId="0" fillId="0" borderId="0" xfId="0" applyNumberFormat="1"/>
    <xf numFmtId="0" fontId="34" fillId="0" borderId="0" xfId="0" applyFont="1" applyAlignment="1">
      <alignment horizontal="center"/>
    </xf>
    <xf numFmtId="0" fontId="34" fillId="0" borderId="0" xfId="0" applyFont="1" applyAlignment="1">
      <alignment horizontal="center" vertical="center"/>
    </xf>
    <xf numFmtId="3" fontId="0" fillId="0" borderId="0" xfId="0" applyNumberFormat="1"/>
    <xf numFmtId="166" fontId="0" fillId="0" borderId="0" xfId="0" applyNumberFormat="1"/>
    <xf numFmtId="0" fontId="34" fillId="0" borderId="0" xfId="0" applyFont="1" applyAlignment="1">
      <alignment horizontal="right"/>
    </xf>
    <xf numFmtId="4" fontId="0" fillId="0" borderId="0" xfId="0" applyNumberFormat="1"/>
    <xf numFmtId="0" fontId="34" fillId="0" borderId="27" xfId="0" quotePrefix="1" applyFont="1" applyBorder="1" applyAlignment="1">
      <alignment horizontal="center"/>
    </xf>
    <xf numFmtId="0" fontId="0" fillId="0" borderId="27" xfId="0" applyBorder="1"/>
    <xf numFmtId="166" fontId="0" fillId="0" borderId="28" xfId="0" applyNumberFormat="1" applyBorder="1"/>
    <xf numFmtId="167" fontId="3" fillId="6" borderId="2" xfId="0" applyNumberFormat="1" applyFont="1" applyFill="1" applyBorder="1"/>
    <xf numFmtId="0" fontId="3" fillId="0" borderId="11" xfId="0" applyFont="1" applyFill="1" applyBorder="1" applyAlignment="1">
      <alignment vertical="center"/>
    </xf>
    <xf numFmtId="0" fontId="0" fillId="0" borderId="12" xfId="0" applyFill="1" applyBorder="1"/>
    <xf numFmtId="166" fontId="3" fillId="0" borderId="13" xfId="0" quotePrefix="1" applyNumberFormat="1" applyFont="1" applyFill="1" applyBorder="1" applyAlignment="1">
      <alignment vertical="center"/>
    </xf>
    <xf numFmtId="4" fontId="0" fillId="0" borderId="20" xfId="0" applyNumberFormat="1" applyBorder="1"/>
    <xf numFmtId="0" fontId="3" fillId="0" borderId="0" xfId="0" applyFont="1" applyAlignment="1">
      <alignment vertical="center" wrapText="1"/>
    </xf>
    <xf numFmtId="14" fontId="36" fillId="0" borderId="0" xfId="0" quotePrefix="1" applyNumberFormat="1" applyFont="1" applyFill="1" applyAlignment="1">
      <alignment horizontal="center"/>
    </xf>
    <xf numFmtId="164" fontId="28" fillId="0" borderId="18" xfId="2" applyNumberFormat="1" applyFont="1" applyBorder="1" applyAlignment="1">
      <alignment horizontal="center" vertical="center"/>
    </xf>
    <xf numFmtId="164" fontId="28" fillId="0" borderId="18" xfId="0" applyNumberFormat="1" applyFont="1" applyBorder="1" applyAlignment="1">
      <alignment horizontal="center" vertical="center"/>
    </xf>
    <xf numFmtId="166" fontId="7" fillId="0" borderId="19" xfId="0" applyNumberFormat="1" applyFont="1" applyBorder="1" applyAlignment="1">
      <alignment horizontal="center" vertical="center"/>
    </xf>
    <xf numFmtId="164" fontId="7" fillId="0" borderId="20" xfId="2" applyNumberFormat="1" applyFont="1" applyBorder="1" applyAlignment="1">
      <alignment horizontal="center" vertical="center"/>
    </xf>
    <xf numFmtId="164" fontId="7" fillId="0" borderId="20" xfId="0" applyNumberFormat="1" applyFont="1" applyBorder="1" applyAlignment="1">
      <alignment horizontal="center" vertical="center"/>
    </xf>
    <xf numFmtId="166" fontId="8" fillId="0" borderId="19" xfId="0" applyNumberFormat="1" applyFont="1" applyBorder="1" applyAlignment="1">
      <alignment horizontal="center" vertical="center"/>
    </xf>
    <xf numFmtId="164" fontId="8" fillId="0" borderId="20" xfId="2" applyNumberFormat="1" applyFont="1" applyBorder="1" applyAlignment="1">
      <alignment horizontal="center" vertical="center"/>
    </xf>
    <xf numFmtId="164" fontId="8" fillId="0" borderId="20" xfId="0" applyNumberFormat="1" applyFont="1" applyBorder="1" applyAlignment="1">
      <alignment horizontal="center" vertical="center"/>
    </xf>
    <xf numFmtId="166" fontId="28" fillId="0" borderId="19" xfId="0" applyNumberFormat="1" applyFont="1" applyBorder="1" applyAlignment="1">
      <alignment horizontal="center" vertical="center"/>
    </xf>
    <xf numFmtId="164" fontId="28" fillId="0" borderId="20" xfId="2" applyNumberFormat="1" applyFont="1" applyBorder="1" applyAlignment="1">
      <alignment horizontal="center" vertical="center"/>
    </xf>
    <xf numFmtId="164" fontId="28" fillId="0" borderId="21" xfId="0" applyNumberFormat="1" applyFont="1" applyBorder="1" applyAlignment="1">
      <alignment horizontal="center" vertical="center"/>
    </xf>
    <xf numFmtId="0" fontId="7" fillId="0" borderId="0" xfId="0" applyFont="1" applyAlignment="1">
      <alignment vertical="center" wrapText="1"/>
    </xf>
    <xf numFmtId="0" fontId="39" fillId="0" borderId="0" xfId="0" applyFont="1" applyBorder="1" applyAlignment="1">
      <alignment vertical="center"/>
    </xf>
    <xf numFmtId="0" fontId="1" fillId="0" borderId="0" xfId="0" applyFont="1" applyBorder="1"/>
    <xf numFmtId="0" fontId="40" fillId="0" borderId="0" xfId="0" applyFont="1" applyBorder="1" applyAlignment="1">
      <alignment vertical="center" wrapText="1"/>
    </xf>
    <xf numFmtId="0" fontId="41" fillId="0" borderId="0" xfId="0" applyFont="1" applyBorder="1" applyAlignment="1">
      <alignment vertical="center"/>
    </xf>
    <xf numFmtId="0" fontId="3" fillId="0" borderId="0" xfId="0" applyFont="1" applyBorder="1"/>
    <xf numFmtId="166" fontId="42" fillId="0" borderId="0" xfId="0" applyNumberFormat="1" applyFont="1" applyBorder="1" applyAlignment="1">
      <alignment horizontal="right" vertical="center"/>
    </xf>
    <xf numFmtId="3" fontId="42" fillId="0" borderId="0" xfId="0" applyNumberFormat="1" applyFont="1" applyBorder="1" applyAlignment="1">
      <alignment horizontal="right" vertical="center"/>
    </xf>
    <xf numFmtId="166" fontId="3" fillId="0" borderId="0" xfId="0" applyNumberFormat="1" applyFont="1" applyBorder="1"/>
    <xf numFmtId="0" fontId="37" fillId="0" borderId="0" xfId="0" applyFont="1" applyBorder="1" applyAlignment="1">
      <alignment horizontal="center"/>
    </xf>
    <xf numFmtId="0" fontId="3" fillId="0" borderId="0" xfId="0" quotePrefix="1" applyFont="1" applyBorder="1" applyAlignment="1">
      <alignment horizontal="center"/>
    </xf>
    <xf numFmtId="0" fontId="3" fillId="7" borderId="24" xfId="0" applyFont="1" applyFill="1" applyBorder="1"/>
    <xf numFmtId="0" fontId="1" fillId="7" borderId="25" xfId="0" applyFont="1" applyFill="1" applyBorder="1"/>
    <xf numFmtId="166" fontId="3" fillId="7" borderId="26" xfId="0" applyNumberFormat="1" applyFont="1" applyFill="1" applyBorder="1"/>
    <xf numFmtId="0" fontId="3" fillId="0" borderId="0" xfId="0" applyFont="1" applyBorder="1" applyAlignment="1">
      <alignment horizontal="left" wrapText="1"/>
    </xf>
    <xf numFmtId="3" fontId="42" fillId="0" borderId="0" xfId="0" applyNumberFormat="1" applyFont="1" applyBorder="1" applyAlignment="1">
      <alignment horizontal="left" vertical="center"/>
    </xf>
    <xf numFmtId="0" fontId="38" fillId="0" borderId="0" xfId="0" applyFont="1" applyBorder="1"/>
    <xf numFmtId="10" fontId="42" fillId="0" borderId="0" xfId="0" applyNumberFormat="1" applyFont="1" applyBorder="1" applyAlignment="1">
      <alignment horizontal="right" vertical="center"/>
    </xf>
    <xf numFmtId="165" fontId="42" fillId="0" borderId="0" xfId="0" applyNumberFormat="1" applyFont="1" applyBorder="1" applyAlignment="1">
      <alignment horizontal="right" vertical="center"/>
    </xf>
    <xf numFmtId="0" fontId="3" fillId="7" borderId="25" xfId="0" applyFont="1" applyFill="1" applyBorder="1"/>
    <xf numFmtId="166" fontId="3" fillId="7" borderId="26" xfId="0" applyNumberFormat="1" applyFont="1" applyFill="1" applyBorder="1" applyAlignment="1">
      <alignment horizontal="right" vertical="center"/>
    </xf>
    <xf numFmtId="0" fontId="42" fillId="0" borderId="0" xfId="0" applyFont="1" applyAlignment="1">
      <alignment vertical="center"/>
    </xf>
    <xf numFmtId="0" fontId="3"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Fill="1" applyAlignment="1">
      <alignment horizontal="left" vertical="center" wrapText="1"/>
    </xf>
    <xf numFmtId="0" fontId="25" fillId="0" borderId="0" xfId="0" applyFont="1" applyAlignment="1">
      <alignment horizontal="left" vertical="center" wrapText="1"/>
    </xf>
    <xf numFmtId="0" fontId="26" fillId="0" borderId="0" xfId="0" applyFont="1" applyAlignment="1">
      <alignment horizontal="left" vertical="center" wrapText="1"/>
    </xf>
    <xf numFmtId="8" fontId="3"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22" fontId="4" fillId="0" borderId="0" xfId="0" applyNumberFormat="1" applyFont="1" applyAlignment="1">
      <alignment horizontal="center" vertical="center"/>
    </xf>
    <xf numFmtId="0" fontId="5" fillId="0" borderId="0" xfId="0" applyFont="1" applyAlignment="1">
      <alignment horizontal="center" vertical="center"/>
    </xf>
    <xf numFmtId="0" fontId="0" fillId="0" borderId="0" xfId="0" applyAlignment="1">
      <alignment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66" fontId="11" fillId="0" borderId="11" xfId="0" applyNumberFormat="1" applyFont="1" applyBorder="1" applyAlignment="1">
      <alignment horizontal="center" vertical="center"/>
    </xf>
    <xf numFmtId="166" fontId="11" fillId="0" borderId="12" xfId="0" applyNumberFormat="1" applyFont="1" applyBorder="1" applyAlignment="1">
      <alignment horizontal="center" vertical="center"/>
    </xf>
    <xf numFmtId="166" fontId="11" fillId="0" borderId="13" xfId="0" applyNumberFormat="1" applyFont="1" applyBorder="1" applyAlignment="1">
      <alignment horizontal="center" vertical="center"/>
    </xf>
    <xf numFmtId="0" fontId="0" fillId="0" borderId="0" xfId="0" applyAlignment="1">
      <alignment horizontal="left" vertical="center" wrapText="1"/>
    </xf>
    <xf numFmtId="0" fontId="8" fillId="0" borderId="0" xfId="0" applyFont="1" applyAlignment="1">
      <alignment horizontal="left" vertical="center" wrapText="1"/>
    </xf>
    <xf numFmtId="0" fontId="3" fillId="0" borderId="0" xfId="0" applyFont="1" applyAlignment="1">
      <alignment horizontal="left" wrapText="1"/>
    </xf>
    <xf numFmtId="0" fontId="40" fillId="0" borderId="0" xfId="0" applyFont="1" applyBorder="1" applyAlignment="1">
      <alignment horizontal="left" vertical="center" wrapText="1"/>
    </xf>
    <xf numFmtId="0" fontId="3" fillId="0" borderId="0" xfId="0" applyFont="1" applyBorder="1" applyAlignment="1">
      <alignment horizontal="left" wrapText="1"/>
    </xf>
    <xf numFmtId="0" fontId="3" fillId="0" borderId="0" xfId="0" applyFont="1" applyFill="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3" fillId="0" borderId="20" xfId="0" applyFont="1" applyBorder="1" applyAlignment="1">
      <alignment horizontal="center" wrapText="1"/>
    </xf>
    <xf numFmtId="0" fontId="3" fillId="0" borderId="0" xfId="0" quotePrefix="1" applyFont="1" applyAlignment="1">
      <alignment horizontal="center" vertical="center" wrapText="1"/>
    </xf>
    <xf numFmtId="0" fontId="34" fillId="0" borderId="0" xfId="0" applyFont="1" applyAlignment="1">
      <alignment horizontal="left" wrapText="1"/>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Interest Rate Sensitivity</a:t>
            </a:r>
          </a:p>
        </c:rich>
      </c:tx>
      <c:layout>
        <c:manualLayout>
          <c:xMode val="edge"/>
          <c:yMode val="edge"/>
          <c:x val="0.31168899342127815"/>
          <c:y val="4.2016806722689079E-2"/>
        </c:manualLayout>
      </c:layout>
      <c:overlay val="0"/>
      <c:spPr>
        <a:noFill/>
        <a:ln w="25400">
          <a:noFill/>
        </a:ln>
      </c:spPr>
    </c:title>
    <c:autoTitleDeleted val="0"/>
    <c:plotArea>
      <c:layout>
        <c:manualLayout>
          <c:layoutTarget val="inner"/>
          <c:xMode val="edge"/>
          <c:yMode val="edge"/>
          <c:x val="0.14069293808538391"/>
          <c:y val="0.18907601816081721"/>
          <c:w val="0.79870298697702458"/>
          <c:h val="0.62605170457692805"/>
        </c:manualLayout>
      </c:layout>
      <c:scatterChart>
        <c:scatterStyle val="smoothMarker"/>
        <c:varyColors val="0"/>
        <c:ser>
          <c:idx val="0"/>
          <c:order val="0"/>
          <c:spPr>
            <a:ln w="25400">
              <a:solidFill>
                <a:srgbClr val="0000FF"/>
              </a:solidFill>
              <a:prstDash val="solid"/>
            </a:ln>
          </c:spPr>
          <c:marker>
            <c:symbol val="diamond"/>
            <c:size val="7"/>
            <c:spPr>
              <a:solidFill>
                <a:srgbClr val="0000FF"/>
              </a:solidFill>
              <a:ln>
                <a:solidFill>
                  <a:srgbClr val="0000FF"/>
                </a:solidFill>
                <a:prstDash val="solid"/>
              </a:ln>
            </c:spPr>
          </c:marker>
          <c:xVal>
            <c:numRef>
              <c:f>'07 Chapter model'!$A$55:$A$59</c:f>
              <c:numCache>
                <c:formatCode>0%</c:formatCode>
                <c:ptCount val="5"/>
                <c:pt idx="0">
                  <c:v>0</c:v>
                </c:pt>
                <c:pt idx="1">
                  <c:v>0.05</c:v>
                </c:pt>
                <c:pt idx="2">
                  <c:v>0.1</c:v>
                </c:pt>
                <c:pt idx="3">
                  <c:v>0.15</c:v>
                </c:pt>
                <c:pt idx="4">
                  <c:v>0.2</c:v>
                </c:pt>
              </c:numCache>
            </c:numRef>
          </c:xVal>
          <c:yVal>
            <c:numRef>
              <c:f>'07 Chapter model'!$B$55:$B$59</c:f>
              <c:numCache>
                <c:formatCode>"$"#,##0.00</c:formatCode>
                <c:ptCount val="5"/>
              </c:numCache>
            </c:numRef>
          </c:yVal>
          <c:smooth val="1"/>
        </c:ser>
        <c:dLbls>
          <c:showLegendKey val="0"/>
          <c:showVal val="0"/>
          <c:showCatName val="0"/>
          <c:showSerName val="0"/>
          <c:showPercent val="0"/>
          <c:showBubbleSize val="0"/>
        </c:dLbls>
        <c:axId val="82178432"/>
        <c:axId val="82180352"/>
      </c:scatterChart>
      <c:valAx>
        <c:axId val="82178432"/>
        <c:scaling>
          <c:orientation val="minMax"/>
          <c:max val="0.2"/>
        </c:scaling>
        <c:delete val="0"/>
        <c:axPos val="b"/>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2180352"/>
        <c:crosses val="autoZero"/>
        <c:crossBetween val="midCat"/>
      </c:valAx>
      <c:valAx>
        <c:axId val="8218035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2178432"/>
        <c:crosses val="autoZero"/>
        <c:crossBetween val="midCat"/>
        <c:majorUnit val="10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55" r="0.7500000000000015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Times New Roman"/>
                <a:ea typeface="Times New Roman"/>
                <a:cs typeface="Times New Roman"/>
              </a:defRPr>
            </a:pPr>
            <a:r>
              <a:rPr lang="en-US"/>
              <a:t>Price of Bond Over Time</a:t>
            </a:r>
          </a:p>
        </c:rich>
      </c:tx>
      <c:layout>
        <c:manualLayout>
          <c:xMode val="edge"/>
          <c:yMode val="edge"/>
          <c:x val="0.28894472361809048"/>
          <c:y val="3.6363636363636362E-2"/>
        </c:manualLayout>
      </c:layout>
      <c:overlay val="0"/>
      <c:spPr>
        <a:noFill/>
        <a:ln w="25400">
          <a:noFill/>
        </a:ln>
      </c:spPr>
    </c:title>
    <c:autoTitleDeleted val="0"/>
    <c:plotArea>
      <c:layout>
        <c:manualLayout>
          <c:layoutTarget val="inner"/>
          <c:xMode val="edge"/>
          <c:yMode val="edge"/>
          <c:x val="0.16080402010050238"/>
          <c:y val="0.18545454545454546"/>
          <c:w val="0.78391959798994959"/>
          <c:h val="0.65454545454545721"/>
        </c:manualLayout>
      </c:layout>
      <c:scatterChart>
        <c:scatterStyle val="smoothMarker"/>
        <c:varyColors val="0"/>
        <c:ser>
          <c:idx val="0"/>
          <c:order val="0"/>
          <c:tx>
            <c:v>Rate Drops to 5%</c:v>
          </c:tx>
          <c:spPr>
            <a:ln w="12700">
              <a:solidFill>
                <a:srgbClr val="000080"/>
              </a:solidFill>
              <a:prstDash val="solid"/>
            </a:ln>
          </c:spPr>
          <c:marker>
            <c:symbol val="diamond"/>
            <c:size val="5"/>
            <c:spPr>
              <a:solidFill>
                <a:srgbClr val="000080"/>
              </a:solidFill>
              <a:ln>
                <a:solidFill>
                  <a:srgbClr val="000080"/>
                </a:solidFill>
                <a:prstDash val="solid"/>
              </a:ln>
            </c:spPr>
          </c:marker>
          <c:xVal>
            <c:numRef>
              <c:f>'07 Chapter model'!$A$158:$A$173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'07 Chapter model'!$B$158:$B$173</c:f>
              <c:numCache>
                <c:formatCode>"$"#,##0.00</c:formatCode>
                <c:ptCount val="16"/>
              </c:numCache>
            </c:numRef>
          </c:yVal>
          <c:smooth val="1"/>
        </c:ser>
        <c:ser>
          <c:idx val="1"/>
          <c:order val="1"/>
          <c:tx>
            <c:v>Rate Stays at 10%</c:v>
          </c:tx>
          <c:spPr>
            <a:ln w="12700">
              <a:solidFill>
                <a:srgbClr val="FF00FF"/>
              </a:solidFill>
              <a:prstDash val="solid"/>
            </a:ln>
          </c:spPr>
          <c:marker>
            <c:symbol val="square"/>
            <c:size val="5"/>
            <c:spPr>
              <a:solidFill>
                <a:srgbClr val="FF00FF"/>
              </a:solidFill>
              <a:ln>
                <a:solidFill>
                  <a:srgbClr val="FF00FF"/>
                </a:solidFill>
                <a:prstDash val="solid"/>
              </a:ln>
            </c:spPr>
          </c:marker>
          <c:xVal>
            <c:numRef>
              <c:f>'07 Chapter model'!$A$158:$A$173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'07 Chapter model'!$E$158:$E$173</c:f>
              <c:numCache>
                <c:formatCode>"$"#,##0.00</c:formatCode>
                <c:ptCount val="16"/>
                <c:pt idx="0">
                  <c:v>0</c:v>
                </c:pt>
              </c:numCache>
            </c:numRef>
          </c:yVal>
          <c:smooth val="1"/>
        </c:ser>
        <c:ser>
          <c:idx val="2"/>
          <c:order val="2"/>
          <c:tx>
            <c:v>Rate Rises to 15%</c:v>
          </c:tx>
          <c:spPr>
            <a:ln w="12700">
              <a:solidFill>
                <a:srgbClr val="FF6600"/>
              </a:solidFill>
              <a:prstDash val="solid"/>
            </a:ln>
          </c:spPr>
          <c:marker>
            <c:symbol val="triangle"/>
            <c:size val="5"/>
            <c:spPr>
              <a:solidFill>
                <a:srgbClr val="FFFF00"/>
              </a:solidFill>
              <a:ln>
                <a:solidFill>
                  <a:srgbClr val="FF6600"/>
                </a:solidFill>
                <a:prstDash val="solid"/>
              </a:ln>
            </c:spPr>
          </c:marker>
          <c:xVal>
            <c:numRef>
              <c:f>'07 Chapter model'!$A$158:$A$173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'07 Chapter model'!$H$158:$H$173</c:f>
              <c:numCache>
                <c:formatCode>"$"#,##0.00</c:formatCode>
                <c:ptCount val="16"/>
                <c:pt idx="0">
                  <c:v>0</c:v>
                </c:pt>
              </c:numCache>
            </c:numRef>
          </c:yVal>
          <c:smooth val="1"/>
        </c:ser>
        <c:dLbls>
          <c:showLegendKey val="0"/>
          <c:showVal val="0"/>
          <c:showCatName val="0"/>
          <c:showSerName val="0"/>
          <c:showPercent val="0"/>
          <c:showBubbleSize val="0"/>
        </c:dLbls>
        <c:axId val="96037888"/>
        <c:axId val="96052352"/>
      </c:scatterChart>
      <c:valAx>
        <c:axId val="96037888"/>
        <c:scaling>
          <c:orientation val="minMax"/>
          <c:max val="15"/>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96052352"/>
        <c:crosses val="autoZero"/>
        <c:crossBetween val="midCat"/>
      </c:valAx>
      <c:valAx>
        <c:axId val="96052352"/>
        <c:scaling>
          <c:orientation val="minMax"/>
          <c:min val="600"/>
        </c:scaling>
        <c:delete val="0"/>
        <c:axPos val="l"/>
        <c:numFmt formatCode="\$#,##0_);[Red]\(\$#,##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96037888"/>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55" r="0.7500000000000015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Times New Roman"/>
                <a:ea typeface="Times New Roman"/>
                <a:cs typeface="Times New Roman"/>
              </a:defRPr>
            </a:pPr>
            <a:r>
              <a:rPr lang="en-US" sz="1400"/>
              <a:t>Price Risk</a:t>
            </a:r>
          </a:p>
        </c:rich>
      </c:tx>
      <c:layout>
        <c:manualLayout>
          <c:xMode val="edge"/>
          <c:yMode val="edge"/>
          <c:x val="0.32244077333470789"/>
          <c:y val="3.3232628398791542E-2"/>
        </c:manualLayout>
      </c:layout>
      <c:overlay val="0"/>
      <c:spPr>
        <a:noFill/>
        <a:ln w="25400">
          <a:noFill/>
        </a:ln>
      </c:spPr>
    </c:title>
    <c:autoTitleDeleted val="0"/>
    <c:plotArea>
      <c:layout>
        <c:manualLayout>
          <c:layoutTarget val="inner"/>
          <c:xMode val="edge"/>
          <c:yMode val="edge"/>
          <c:x val="0.23093731051136746"/>
          <c:y val="0.14501531966242245"/>
          <c:w val="0.70370520089784372"/>
          <c:h val="0.66163239595979861"/>
        </c:manualLayout>
      </c:layout>
      <c:scatterChart>
        <c:scatterStyle val="smoothMarker"/>
        <c:varyColors val="0"/>
        <c:ser>
          <c:idx val="0"/>
          <c:order val="0"/>
          <c:tx>
            <c:v>30-year</c:v>
          </c:tx>
          <c:spPr>
            <a:ln w="38100">
              <a:solidFill>
                <a:srgbClr val="000080"/>
              </a:solidFill>
              <a:prstDash val="solid"/>
            </a:ln>
          </c:spPr>
          <c:marker>
            <c:symbol val="diamond"/>
            <c:size val="8"/>
            <c:spPr>
              <a:solidFill>
                <a:srgbClr val="000080"/>
              </a:solidFill>
              <a:ln>
                <a:solidFill>
                  <a:srgbClr val="000080"/>
                </a:solidFill>
                <a:prstDash val="solid"/>
              </a:ln>
            </c:spPr>
          </c:marker>
          <c:xVal>
            <c:numRef>
              <c:f>'07 Chapter model'!$A$227:$A$231</c:f>
              <c:numCache>
                <c:formatCode>0%</c:formatCode>
                <c:ptCount val="5"/>
                <c:pt idx="0">
                  <c:v>0</c:v>
                </c:pt>
                <c:pt idx="1">
                  <c:v>0.05</c:v>
                </c:pt>
                <c:pt idx="2">
                  <c:v>0.1</c:v>
                </c:pt>
                <c:pt idx="3">
                  <c:v>0.15</c:v>
                </c:pt>
                <c:pt idx="4">
                  <c:v>0.2</c:v>
                </c:pt>
              </c:numCache>
            </c:numRef>
          </c:xVal>
          <c:yVal>
            <c:numRef>
              <c:f>'07 Chapter model'!$E$227:$E$231</c:f>
              <c:numCache>
                <c:formatCode>"$"#,##0.00</c:formatCode>
                <c:ptCount val="5"/>
              </c:numCache>
            </c:numRef>
          </c:yVal>
          <c:smooth val="1"/>
        </c:ser>
        <c:ser>
          <c:idx val="1"/>
          <c:order val="1"/>
          <c:tx>
            <c:v>20-year</c:v>
          </c:tx>
          <c:spPr>
            <a:ln w="38100">
              <a:solidFill>
                <a:srgbClr val="FF0000"/>
              </a:solidFill>
              <a:prstDash val="lgDash"/>
            </a:ln>
          </c:spPr>
          <c:marker>
            <c:symbol val="diamond"/>
            <c:size val="7"/>
            <c:spPr>
              <a:solidFill>
                <a:srgbClr val="FF0000"/>
              </a:solidFill>
              <a:ln>
                <a:solidFill>
                  <a:srgbClr val="FF0000"/>
                </a:solidFill>
                <a:prstDash val="solid"/>
              </a:ln>
            </c:spPr>
          </c:marker>
          <c:xVal>
            <c:numRef>
              <c:f>'07 Chapter model'!$A$227:$A$231</c:f>
              <c:numCache>
                <c:formatCode>0%</c:formatCode>
                <c:ptCount val="5"/>
                <c:pt idx="0">
                  <c:v>0</c:v>
                </c:pt>
                <c:pt idx="1">
                  <c:v>0.05</c:v>
                </c:pt>
                <c:pt idx="2">
                  <c:v>0.1</c:v>
                </c:pt>
                <c:pt idx="3">
                  <c:v>0.15</c:v>
                </c:pt>
                <c:pt idx="4">
                  <c:v>0.2</c:v>
                </c:pt>
              </c:numCache>
            </c:numRef>
          </c:xVal>
          <c:yVal>
            <c:numRef>
              <c:f>'07 Chapter model'!$D$227:$D$231</c:f>
              <c:numCache>
                <c:formatCode>"$"#,##0.00</c:formatCode>
                <c:ptCount val="5"/>
              </c:numCache>
            </c:numRef>
          </c:yVal>
          <c:smooth val="1"/>
        </c:ser>
        <c:ser>
          <c:idx val="3"/>
          <c:order val="2"/>
          <c:tx>
            <c:v>10-year</c:v>
          </c:tx>
          <c:spPr>
            <a:ln w="38100">
              <a:solidFill>
                <a:srgbClr val="008080"/>
              </a:solidFill>
              <a:prstDash val="solid"/>
            </a:ln>
          </c:spPr>
          <c:marker>
            <c:symbol val="square"/>
            <c:size val="7"/>
            <c:spPr>
              <a:solidFill>
                <a:srgbClr val="008080"/>
              </a:solidFill>
              <a:ln>
                <a:solidFill>
                  <a:srgbClr val="008080"/>
                </a:solidFill>
                <a:prstDash val="solid"/>
              </a:ln>
            </c:spPr>
          </c:marker>
          <c:xVal>
            <c:numRef>
              <c:f>'07 Chapter model'!$A$227:$A$231</c:f>
              <c:numCache>
                <c:formatCode>0%</c:formatCode>
                <c:ptCount val="5"/>
                <c:pt idx="0">
                  <c:v>0</c:v>
                </c:pt>
                <c:pt idx="1">
                  <c:v>0.05</c:v>
                </c:pt>
                <c:pt idx="2">
                  <c:v>0.1</c:v>
                </c:pt>
                <c:pt idx="3">
                  <c:v>0.15</c:v>
                </c:pt>
                <c:pt idx="4">
                  <c:v>0.2</c:v>
                </c:pt>
              </c:numCache>
            </c:numRef>
          </c:xVal>
          <c:yVal>
            <c:numRef>
              <c:f>'07 Chapter model'!$C$227:$C$231</c:f>
              <c:numCache>
                <c:formatCode>"$"#,##0.00</c:formatCode>
                <c:ptCount val="5"/>
              </c:numCache>
            </c:numRef>
          </c:yVal>
          <c:smooth val="1"/>
        </c:ser>
        <c:ser>
          <c:idx val="4"/>
          <c:order val="3"/>
          <c:tx>
            <c:v>5-year</c:v>
          </c:tx>
          <c:spPr>
            <a:ln w="38100">
              <a:solidFill>
                <a:srgbClr val="800000"/>
              </a:solidFill>
              <a:prstDash val="sysDash"/>
            </a:ln>
          </c:spPr>
          <c:marker>
            <c:symbol val="circle"/>
            <c:size val="8"/>
            <c:spPr>
              <a:solidFill>
                <a:srgbClr val="800000"/>
              </a:solidFill>
              <a:ln>
                <a:solidFill>
                  <a:srgbClr val="800000"/>
                </a:solidFill>
                <a:prstDash val="solid"/>
              </a:ln>
            </c:spPr>
          </c:marker>
          <c:xVal>
            <c:numRef>
              <c:f>'07 Chapter model'!$A$227:$A$231</c:f>
              <c:numCache>
                <c:formatCode>0%</c:formatCode>
                <c:ptCount val="5"/>
                <c:pt idx="0">
                  <c:v>0</c:v>
                </c:pt>
                <c:pt idx="1">
                  <c:v>0.05</c:v>
                </c:pt>
                <c:pt idx="2">
                  <c:v>0.1</c:v>
                </c:pt>
                <c:pt idx="3">
                  <c:v>0.15</c:v>
                </c:pt>
                <c:pt idx="4">
                  <c:v>0.2</c:v>
                </c:pt>
              </c:numCache>
            </c:numRef>
          </c:xVal>
          <c:yVal>
            <c:numRef>
              <c:f>'07 Chapter model'!$B$227:$B$231</c:f>
              <c:numCache>
                <c:formatCode>"$"#,##0.00</c:formatCode>
                <c:ptCount val="5"/>
              </c:numCache>
            </c:numRef>
          </c:yVal>
          <c:smooth val="1"/>
        </c:ser>
        <c:dLbls>
          <c:showLegendKey val="0"/>
          <c:showVal val="0"/>
          <c:showCatName val="0"/>
          <c:showSerName val="0"/>
          <c:showPercent val="0"/>
          <c:showBubbleSize val="0"/>
        </c:dLbls>
        <c:axId val="96768384"/>
        <c:axId val="96770688"/>
      </c:scatterChart>
      <c:valAx>
        <c:axId val="96768384"/>
        <c:scaling>
          <c:orientation val="minMax"/>
          <c:max val="0.2"/>
        </c:scaling>
        <c:delete val="0"/>
        <c:axPos val="b"/>
        <c:title>
          <c:tx>
            <c:rich>
              <a:bodyPr/>
              <a:lstStyle/>
              <a:p>
                <a:pPr>
                  <a:defRPr sz="1450" b="1" i="0" u="none" strike="noStrike" baseline="0">
                    <a:solidFill>
                      <a:srgbClr val="000000"/>
                    </a:solidFill>
                    <a:latin typeface="Times New Roman"/>
                    <a:ea typeface="Times New Roman"/>
                    <a:cs typeface="Times New Roman"/>
                  </a:defRPr>
                </a:pPr>
                <a:r>
                  <a:rPr lang="en-US" sz="1000"/>
                  <a:t>Required Rate of Return</a:t>
                </a:r>
              </a:p>
            </c:rich>
          </c:tx>
          <c:layout>
            <c:manualLayout>
              <c:xMode val="edge"/>
              <c:yMode val="edge"/>
              <c:x val="0.66448870361793011"/>
              <c:y val="0.9264866665080766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96770688"/>
        <c:crosses val="autoZero"/>
        <c:crossBetween val="midCat"/>
      </c:valAx>
      <c:valAx>
        <c:axId val="96770688"/>
        <c:scaling>
          <c:orientation val="minMax"/>
          <c:max val="4000"/>
        </c:scaling>
        <c:delete val="0"/>
        <c:axPos val="l"/>
        <c:title>
          <c:tx>
            <c:rich>
              <a:bodyPr rot="0" vert="horz"/>
              <a:lstStyle/>
              <a:p>
                <a:pPr>
                  <a:defRPr sz="1450" b="1" i="0" u="none" strike="noStrike" baseline="0">
                    <a:solidFill>
                      <a:srgbClr val="000000"/>
                    </a:solidFill>
                    <a:latin typeface="Times New Roman"/>
                    <a:ea typeface="Times New Roman"/>
                    <a:cs typeface="Times New Roman"/>
                  </a:defRPr>
                </a:pPr>
                <a:r>
                  <a:rPr lang="en-US" sz="1000"/>
                  <a:t>Bond Value</a:t>
                </a:r>
              </a:p>
            </c:rich>
          </c:tx>
          <c:layout>
            <c:manualLayout>
              <c:xMode val="edge"/>
              <c:yMode val="edge"/>
              <c:x val="0.10021786492374715"/>
              <c:y val="3.82681923067773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96768384"/>
        <c:crosses val="autoZero"/>
        <c:crossBetween val="midCat"/>
        <c:majorUnit val="1000"/>
      </c:valAx>
      <c:spPr>
        <a:noFill/>
        <a:ln w="25400">
          <a:noFill/>
        </a:ln>
      </c:spPr>
    </c:plotArea>
    <c:legend>
      <c:legendPos val="r"/>
      <c:layout>
        <c:manualLayout>
          <c:xMode val="edge"/>
          <c:yMode val="edge"/>
          <c:x val="0.61220180810731994"/>
          <c:y val="0.18429034739237743"/>
          <c:w val="0.25925971671841663"/>
          <c:h val="0.25679790026246735"/>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55" r="0.7500000000000015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emf"/><Relationship Id="rId4"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447675</xdr:colOff>
      <xdr:row>67</xdr:row>
      <xdr:rowOff>38100</xdr:rowOff>
    </xdr:from>
    <xdr:to>
      <xdr:col>7</xdr:col>
      <xdr:colOff>161925</xdr:colOff>
      <xdr:row>81</xdr:row>
      <xdr:rowOff>38100</xdr:rowOff>
    </xdr:to>
    <xdr:graphicFrame macro="">
      <xdr:nvGraphicFramePr>
        <xdr:cNvPr id="113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174</xdr:row>
      <xdr:rowOff>0</xdr:rowOff>
    </xdr:from>
    <xdr:to>
      <xdr:col>5</xdr:col>
      <xdr:colOff>571500</xdr:colOff>
      <xdr:row>190</xdr:row>
      <xdr:rowOff>28575</xdr:rowOff>
    </xdr:to>
    <xdr:graphicFrame macro="">
      <xdr:nvGraphicFramePr>
        <xdr:cNvPr id="113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276225</xdr:colOff>
      <xdr:row>233</xdr:row>
      <xdr:rowOff>19050</xdr:rowOff>
    </xdr:from>
    <xdr:to>
      <xdr:col>6</xdr:col>
      <xdr:colOff>571500</xdr:colOff>
      <xdr:row>252</xdr:row>
      <xdr:rowOff>95250</xdr:rowOff>
    </xdr:to>
    <xdr:graphicFrame macro="">
      <xdr:nvGraphicFramePr>
        <xdr:cNvPr id="1135"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657225</xdr:colOff>
      <xdr:row>142</xdr:row>
      <xdr:rowOff>9525</xdr:rowOff>
    </xdr:from>
    <xdr:to>
      <xdr:col>4</xdr:col>
      <xdr:colOff>66675</xdr:colOff>
      <xdr:row>144</xdr:row>
      <xdr:rowOff>161925</xdr:rowOff>
    </xdr:to>
    <xdr:sp macro="" textlink="">
      <xdr:nvSpPr>
        <xdr:cNvPr id="1138" name="AutoShape 42"/>
        <xdr:cNvSpPr>
          <a:spLocks/>
        </xdr:cNvSpPr>
      </xdr:nvSpPr>
      <xdr:spPr bwMode="auto">
        <a:xfrm>
          <a:off x="2676525" y="34109025"/>
          <a:ext cx="76200" cy="495300"/>
        </a:xfrm>
        <a:prstGeom prst="rightBrace">
          <a:avLst>
            <a:gd name="adj1" fmla="val 54167"/>
            <a:gd name="adj2" fmla="val 50000"/>
          </a:avLst>
        </a:prstGeom>
        <a:noFill/>
        <a:ln w="9525">
          <a:solidFill>
            <a:srgbClr val="000000"/>
          </a:solidFill>
          <a:round/>
          <a:headEnd/>
          <a:tailEnd/>
        </a:ln>
      </xdr:spPr>
    </xdr:sp>
    <xdr:clientData/>
  </xdr:twoCellAnchor>
  <xdr:twoCellAnchor editAs="oneCell">
    <xdr:from>
      <xdr:col>0</xdr:col>
      <xdr:colOff>0</xdr:colOff>
      <xdr:row>19</xdr:row>
      <xdr:rowOff>47625</xdr:rowOff>
    </xdr:from>
    <xdr:to>
      <xdr:col>9</xdr:col>
      <xdr:colOff>197157</xdr:colOff>
      <xdr:row>39</xdr:row>
      <xdr:rowOff>83146</xdr:rowOff>
    </xdr:to>
    <xdr:pic>
      <xdr:nvPicPr>
        <xdr:cNvPr id="1025" name="Picture 1"/>
        <xdr:cNvPicPr>
          <a:picLocks noChangeAspect="1" noChangeArrowheads="1"/>
        </xdr:cNvPicPr>
      </xdr:nvPicPr>
      <xdr:blipFill>
        <a:blip xmlns:r="http://schemas.openxmlformats.org/officeDocument/2006/relationships" r:embed="rId4" cstate="print"/>
        <a:srcRect/>
        <a:stretch>
          <a:fillRect/>
        </a:stretch>
      </xdr:blipFill>
      <xdr:spPr bwMode="auto">
        <a:xfrm>
          <a:off x="0" y="5276850"/>
          <a:ext cx="5826432" cy="3274021"/>
        </a:xfrm>
        <a:prstGeom prst="rect">
          <a:avLst/>
        </a:prstGeom>
        <a:noFill/>
      </xdr:spPr>
    </xdr:pic>
    <xdr:clientData/>
  </xdr:twoCellAnchor>
  <xdr:twoCellAnchor editAs="oneCell">
    <xdr:from>
      <xdr:col>2</xdr:col>
      <xdr:colOff>7168</xdr:colOff>
      <xdr:row>57</xdr:row>
      <xdr:rowOff>34017</xdr:rowOff>
    </xdr:from>
    <xdr:to>
      <xdr:col>4</xdr:col>
      <xdr:colOff>628649</xdr:colOff>
      <xdr:row>63</xdr:row>
      <xdr:rowOff>116689</xdr:rowOff>
    </xdr:to>
    <xdr:pic>
      <xdr:nvPicPr>
        <xdr:cNvPr id="1026"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1350193" y="12492717"/>
          <a:ext cx="1878781" cy="1073272"/>
        </a:xfrm>
        <a:prstGeom prst="rect">
          <a:avLst/>
        </a:prstGeom>
        <a:noFill/>
      </xdr:spPr>
    </xdr:pic>
    <xdr:clientData/>
  </xdr:twoCellAnchor>
</xdr:wsDr>
</file>

<file path=xl/drawings/drawing2.xml><?xml version="1.0" encoding="utf-8"?>
<c:userShapes xmlns:c="http://schemas.openxmlformats.org/drawingml/2006/chart">
  <cdr:relSizeAnchor xmlns:cdr="http://schemas.openxmlformats.org/drawingml/2006/chartDrawing">
    <cdr:from>
      <cdr:x>0.50366</cdr:x>
      <cdr:y>0.24653</cdr:y>
    </cdr:from>
    <cdr:to>
      <cdr:x>0.73447</cdr:x>
      <cdr:y>0.31182</cdr:y>
    </cdr:to>
    <cdr:sp macro="" textlink="">
      <cdr:nvSpPr>
        <cdr:cNvPr id="6145" name="Text Box 1025"/>
        <cdr:cNvSpPr txBox="1">
          <a:spLocks xmlns:a="http://schemas.openxmlformats.org/drawingml/2006/main" noChangeArrowheads="1"/>
        </cdr:cNvSpPr>
      </cdr:nvSpPr>
      <cdr:spPr bwMode="auto">
        <a:xfrm xmlns:a="http://schemas.openxmlformats.org/drawingml/2006/main">
          <a:off x="1917307" y="651275"/>
          <a:ext cx="877212" cy="1716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000000"/>
              </a:solidFill>
              <a:latin typeface="Arial"/>
              <a:cs typeface="Arial"/>
            </a:rPr>
            <a:t>Coupon = 13%</a:t>
          </a:r>
        </a:p>
      </cdr:txBody>
    </cdr:sp>
  </cdr:relSizeAnchor>
  <cdr:relSizeAnchor xmlns:cdr="http://schemas.openxmlformats.org/drawingml/2006/chartDrawing">
    <cdr:from>
      <cdr:x>0.50366</cdr:x>
      <cdr:y>0.62553</cdr:y>
    </cdr:from>
    <cdr:to>
      <cdr:x>0.73447</cdr:x>
      <cdr:y>0.69131</cdr:y>
    </cdr:to>
    <cdr:sp macro="" textlink="">
      <cdr:nvSpPr>
        <cdr:cNvPr id="6146" name="Text Box 1026"/>
        <cdr:cNvSpPr txBox="1">
          <a:spLocks xmlns:a="http://schemas.openxmlformats.org/drawingml/2006/main" noChangeArrowheads="1"/>
        </cdr:cNvSpPr>
      </cdr:nvSpPr>
      <cdr:spPr bwMode="auto">
        <a:xfrm xmlns:a="http://schemas.openxmlformats.org/drawingml/2006/main">
          <a:off x="1917307" y="1647633"/>
          <a:ext cx="877212" cy="1729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000000"/>
              </a:solidFill>
              <a:latin typeface="Arial"/>
              <a:cs typeface="Arial"/>
            </a:rPr>
            <a:t>Coupon = 7%</a:t>
          </a:r>
        </a:p>
      </cdr:txBody>
    </cdr:sp>
  </cdr:relSizeAnchor>
  <cdr:relSizeAnchor xmlns:cdr="http://schemas.openxmlformats.org/drawingml/2006/chartDrawing">
    <cdr:from>
      <cdr:x>0.18778</cdr:x>
      <cdr:y>0.38868</cdr:y>
    </cdr:from>
    <cdr:to>
      <cdr:x>0.41859</cdr:x>
      <cdr:y>0.4547</cdr:y>
    </cdr:to>
    <cdr:sp macro="" textlink="">
      <cdr:nvSpPr>
        <cdr:cNvPr id="6147" name="Text Box 1027"/>
        <cdr:cNvSpPr txBox="1">
          <a:spLocks xmlns:a="http://schemas.openxmlformats.org/drawingml/2006/main" noChangeArrowheads="1"/>
        </cdr:cNvSpPr>
      </cdr:nvSpPr>
      <cdr:spPr bwMode="auto">
        <a:xfrm xmlns:a="http://schemas.openxmlformats.org/drawingml/2006/main">
          <a:off x="716814" y="1024988"/>
          <a:ext cx="877212" cy="1735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000000"/>
              </a:solidFill>
              <a:latin typeface="Arial"/>
              <a:cs typeface="Arial"/>
            </a:rPr>
            <a:t>Coupon = 10%</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7</xdr:col>
      <xdr:colOff>343644</xdr:colOff>
      <xdr:row>43</xdr:row>
      <xdr:rowOff>95716</xdr:rowOff>
    </xdr:to>
    <xdr:pic>
      <xdr:nvPicPr>
        <xdr:cNvPr id="4" name="Picture 3" descr="AccruedIntFunction-1.png"/>
        <xdr:cNvPicPr>
          <a:picLocks noChangeAspect="1"/>
        </xdr:cNvPicPr>
      </xdr:nvPicPr>
      <xdr:blipFill>
        <a:blip xmlns:r="http://schemas.openxmlformats.org/officeDocument/2006/relationships" r:embed="rId1" cstate="print"/>
        <a:stretch>
          <a:fillRect/>
        </a:stretch>
      </xdr:blipFill>
      <xdr:spPr>
        <a:xfrm>
          <a:off x="0" y="4705350"/>
          <a:ext cx="5325219" cy="3334216"/>
        </a:xfrm>
        <a:prstGeom prst="rect">
          <a:avLst/>
        </a:prstGeom>
      </xdr:spPr>
    </xdr:pic>
    <xdr:clientData/>
  </xdr:twoCellAnchor>
  <xdr:twoCellAnchor editAs="oneCell">
    <xdr:from>
      <xdr:col>0</xdr:col>
      <xdr:colOff>0</xdr:colOff>
      <xdr:row>44</xdr:row>
      <xdr:rowOff>19050</xdr:rowOff>
    </xdr:from>
    <xdr:to>
      <xdr:col>7</xdr:col>
      <xdr:colOff>391275</xdr:colOff>
      <xdr:row>64</xdr:row>
      <xdr:rowOff>76660</xdr:rowOff>
    </xdr:to>
    <xdr:pic>
      <xdr:nvPicPr>
        <xdr:cNvPr id="5" name="Picture 4" descr="AccruedIntFunction-2.png"/>
        <xdr:cNvPicPr>
          <a:picLocks noChangeAspect="1"/>
        </xdr:cNvPicPr>
      </xdr:nvPicPr>
      <xdr:blipFill>
        <a:blip xmlns:r="http://schemas.openxmlformats.org/officeDocument/2006/relationships" r:embed="rId2" cstate="print"/>
        <a:stretch>
          <a:fillRect/>
        </a:stretch>
      </xdr:blipFill>
      <xdr:spPr>
        <a:xfrm>
          <a:off x="0" y="8124825"/>
          <a:ext cx="5372850" cy="32961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7</xdr:col>
      <xdr:colOff>586165</xdr:colOff>
      <xdr:row>36</xdr:row>
      <xdr:rowOff>4289</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6248400"/>
          <a:ext cx="5462965" cy="247126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9"/>
  <sheetViews>
    <sheetView tabSelected="1" zoomScaleNormal="100" zoomScaleSheetLayoutView="100" workbookViewId="0">
      <selection activeCell="K3" sqref="K3"/>
    </sheetView>
  </sheetViews>
  <sheetFormatPr defaultColWidth="10" defaultRowHeight="12.75" x14ac:dyDescent="0.2"/>
  <cols>
    <col min="1" max="1" width="9.140625" style="1" customWidth="1"/>
    <col min="2" max="2" width="11" style="1" customWidth="1"/>
    <col min="3" max="5" width="9.42578125" style="1" customWidth="1"/>
    <col min="6" max="6" width="8.140625" style="1" customWidth="1"/>
    <col min="7" max="7" width="8.7109375" style="1" customWidth="1"/>
    <col min="8" max="8" width="9.42578125" style="1" customWidth="1"/>
    <col min="9" max="9" width="9.7109375" style="1" customWidth="1"/>
    <col min="10" max="10" width="9" style="1" customWidth="1"/>
    <col min="11" max="16384" width="10" style="1"/>
  </cols>
  <sheetData>
    <row r="1" spans="1:10" x14ac:dyDescent="0.2">
      <c r="A1" s="18" t="s">
        <v>22</v>
      </c>
      <c r="B1" s="18"/>
      <c r="C1" s="18"/>
      <c r="D1" s="206"/>
      <c r="E1" s="206"/>
      <c r="F1" s="206"/>
      <c r="G1" s="18"/>
      <c r="H1" s="18"/>
      <c r="I1" s="162">
        <v>41297</v>
      </c>
      <c r="J1" s="18"/>
    </row>
    <row r="2" spans="1:10" x14ac:dyDescent="0.2">
      <c r="A2" s="18"/>
      <c r="B2" s="18"/>
      <c r="C2" s="18"/>
      <c r="D2" s="18"/>
      <c r="E2" s="18"/>
      <c r="F2" s="18"/>
      <c r="G2" s="18"/>
      <c r="H2" s="18"/>
      <c r="I2" s="18"/>
      <c r="J2" s="18"/>
    </row>
    <row r="3" spans="1:10" s="2" customFormat="1" ht="15.75" x14ac:dyDescent="0.25">
      <c r="A3" s="207" t="s">
        <v>52</v>
      </c>
      <c r="B3" s="207"/>
      <c r="C3" s="207"/>
      <c r="D3" s="207"/>
      <c r="E3" s="207"/>
      <c r="F3" s="207"/>
      <c r="G3" s="207"/>
      <c r="H3" s="207"/>
      <c r="I3" s="207"/>
      <c r="J3" s="19"/>
    </row>
    <row r="4" spans="1:10" x14ac:dyDescent="0.2">
      <c r="A4" s="18"/>
      <c r="B4" s="18"/>
      <c r="C4" s="18"/>
      <c r="D4" s="18"/>
      <c r="E4" s="18"/>
      <c r="F4" s="18"/>
      <c r="G4" s="18"/>
      <c r="H4" s="18"/>
      <c r="I4" s="18"/>
      <c r="J4" s="18"/>
    </row>
    <row r="5" spans="1:10" ht="49.5" customHeight="1" x14ac:dyDescent="0.2">
      <c r="A5" s="197" t="s">
        <v>23</v>
      </c>
      <c r="B5" s="197"/>
      <c r="C5" s="197"/>
      <c r="D5" s="197"/>
      <c r="E5" s="197"/>
      <c r="F5" s="197"/>
      <c r="G5" s="197"/>
      <c r="H5" s="197"/>
      <c r="I5" s="197"/>
      <c r="J5" s="197"/>
    </row>
    <row r="6" spans="1:10" x14ac:dyDescent="0.2">
      <c r="A6" s="20"/>
      <c r="B6" s="18"/>
      <c r="C6" s="18"/>
      <c r="D6" s="18"/>
      <c r="E6" s="18"/>
      <c r="F6" s="18"/>
      <c r="G6" s="18"/>
      <c r="H6" s="18"/>
      <c r="I6" s="18"/>
      <c r="J6" s="18"/>
    </row>
    <row r="7" spans="1:10" ht="79.5" customHeight="1" x14ac:dyDescent="0.2">
      <c r="A7" s="197" t="s">
        <v>24</v>
      </c>
      <c r="B7" s="197"/>
      <c r="C7" s="197"/>
      <c r="D7" s="197"/>
      <c r="E7" s="197"/>
      <c r="F7" s="197"/>
      <c r="G7" s="197"/>
      <c r="H7" s="197"/>
      <c r="I7" s="197"/>
      <c r="J7" s="197"/>
    </row>
    <row r="8" spans="1:10" x14ac:dyDescent="0.2">
      <c r="A8" s="21"/>
      <c r="B8" s="18"/>
      <c r="C8" s="18"/>
      <c r="D8" s="18"/>
      <c r="E8" s="18"/>
      <c r="F8" s="18"/>
      <c r="G8" s="18"/>
      <c r="H8" s="18"/>
      <c r="I8" s="18"/>
      <c r="J8" s="18"/>
    </row>
    <row r="9" spans="1:10" ht="15" x14ac:dyDescent="0.2">
      <c r="A9" s="22" t="s">
        <v>106</v>
      </c>
      <c r="B9" s="18"/>
      <c r="C9" s="18"/>
      <c r="D9" s="18"/>
      <c r="E9" s="18"/>
      <c r="F9" s="18"/>
      <c r="G9" s="18"/>
      <c r="H9" s="18"/>
      <c r="I9" s="18"/>
      <c r="J9" s="18"/>
    </row>
    <row r="10" spans="1:10" ht="43.5" customHeight="1" x14ac:dyDescent="0.2">
      <c r="A10" s="197" t="s">
        <v>56</v>
      </c>
      <c r="B10" s="197"/>
      <c r="C10" s="197"/>
      <c r="D10" s="197"/>
      <c r="E10" s="197"/>
      <c r="F10" s="197"/>
      <c r="G10" s="197"/>
      <c r="H10" s="197"/>
      <c r="I10" s="197"/>
      <c r="J10" s="197"/>
    </row>
    <row r="11" spans="1:10" x14ac:dyDescent="0.2">
      <c r="A11" s="18"/>
      <c r="B11" s="18"/>
      <c r="C11" s="18"/>
      <c r="D11" s="18"/>
      <c r="E11" s="18"/>
      <c r="F11" s="18"/>
      <c r="G11" s="18"/>
      <c r="H11" s="18"/>
      <c r="I11" s="18"/>
      <c r="J11" s="18"/>
    </row>
    <row r="12" spans="1:10" x14ac:dyDescent="0.2">
      <c r="A12" s="23" t="s">
        <v>19</v>
      </c>
      <c r="B12" s="18"/>
      <c r="C12" s="18"/>
      <c r="D12" s="18"/>
      <c r="E12" s="18"/>
      <c r="F12" s="18"/>
      <c r="G12" s="18"/>
      <c r="H12" s="18"/>
      <c r="I12" s="18"/>
      <c r="J12" s="18"/>
    </row>
    <row r="13" spans="1:10" x14ac:dyDescent="0.2">
      <c r="A13" s="18" t="s">
        <v>17</v>
      </c>
      <c r="B13" s="18"/>
      <c r="C13" s="24">
        <v>15</v>
      </c>
      <c r="D13" s="18"/>
      <c r="E13" s="18"/>
      <c r="F13" s="18"/>
      <c r="G13" s="18"/>
      <c r="H13" s="18"/>
      <c r="I13" s="18"/>
      <c r="J13" s="18"/>
    </row>
    <row r="14" spans="1:10" x14ac:dyDescent="0.2">
      <c r="A14" s="18" t="s">
        <v>25</v>
      </c>
      <c r="B14" s="18"/>
      <c r="C14" s="25">
        <f>0.1</f>
        <v>0.1</v>
      </c>
      <c r="D14" s="88" t="s">
        <v>62</v>
      </c>
      <c r="E14" s="18"/>
      <c r="F14" s="18"/>
      <c r="G14" s="18"/>
      <c r="H14" s="18"/>
      <c r="I14" s="18"/>
      <c r="J14" s="18"/>
    </row>
    <row r="15" spans="1:10" x14ac:dyDescent="0.2">
      <c r="A15" s="18" t="s">
        <v>26</v>
      </c>
      <c r="B15" s="18"/>
      <c r="C15" s="26">
        <f>C16*C14</f>
        <v>100</v>
      </c>
      <c r="D15" s="88" t="s">
        <v>63</v>
      </c>
      <c r="E15" s="18"/>
      <c r="F15" s="18"/>
      <c r="G15" s="18"/>
      <c r="H15" s="18"/>
      <c r="I15" s="18"/>
      <c r="J15" s="18"/>
    </row>
    <row r="16" spans="1:10" x14ac:dyDescent="0.2">
      <c r="A16" s="18" t="s">
        <v>2</v>
      </c>
      <c r="B16" s="18"/>
      <c r="C16" s="26">
        <v>1000</v>
      </c>
      <c r="D16" s="88" t="s">
        <v>64</v>
      </c>
      <c r="E16" s="18"/>
      <c r="F16" s="18"/>
      <c r="G16" s="18"/>
      <c r="H16" s="18"/>
      <c r="I16" s="18"/>
      <c r="J16" s="18"/>
    </row>
    <row r="17" spans="1:10" ht="14.25" x14ac:dyDescent="0.2">
      <c r="A17" s="18" t="s">
        <v>57</v>
      </c>
      <c r="B17" s="18"/>
      <c r="C17" s="25">
        <v>0.1</v>
      </c>
      <c r="D17" s="18"/>
      <c r="E17" s="18"/>
      <c r="F17" s="18"/>
      <c r="G17" s="18"/>
      <c r="H17" s="18"/>
      <c r="I17" s="18"/>
      <c r="J17" s="18"/>
    </row>
    <row r="18" spans="1:10" x14ac:dyDescent="0.2">
      <c r="A18" s="18"/>
      <c r="B18" s="18"/>
      <c r="C18" s="18"/>
      <c r="D18" s="18"/>
      <c r="E18" s="18"/>
      <c r="F18" s="18"/>
      <c r="G18" s="18"/>
      <c r="H18" s="18"/>
      <c r="I18" s="18"/>
      <c r="J18" s="18"/>
    </row>
    <row r="19" spans="1:10" ht="41.25" customHeight="1" x14ac:dyDescent="0.2">
      <c r="A19" s="201" t="s">
        <v>145</v>
      </c>
      <c r="B19" s="201"/>
      <c r="C19" s="201"/>
      <c r="D19" s="201"/>
      <c r="E19" s="201"/>
      <c r="F19" s="201"/>
      <c r="G19" s="201"/>
      <c r="H19" s="201"/>
      <c r="I19" s="201"/>
      <c r="J19" s="201"/>
    </row>
    <row r="20" spans="1:10" s="7" customFormat="1" x14ac:dyDescent="0.2">
      <c r="A20" s="27"/>
      <c r="B20" s="27"/>
      <c r="C20" s="27"/>
      <c r="D20" s="27"/>
      <c r="E20" s="27"/>
      <c r="F20" s="27"/>
      <c r="G20" s="27"/>
      <c r="H20" s="27"/>
      <c r="I20" s="27"/>
      <c r="J20" s="27"/>
    </row>
    <row r="21" spans="1:10" s="7" customFormat="1" x14ac:dyDescent="0.2">
      <c r="A21" s="27"/>
      <c r="B21" s="27"/>
      <c r="C21" s="27"/>
      <c r="D21" s="27"/>
      <c r="E21" s="27"/>
      <c r="F21" s="27"/>
      <c r="G21" s="27"/>
      <c r="H21" s="27"/>
      <c r="I21" s="27"/>
      <c r="J21" s="27"/>
    </row>
    <row r="22" spans="1:10" s="7" customFormat="1" x14ac:dyDescent="0.2">
      <c r="A22" s="27"/>
      <c r="B22" s="27"/>
      <c r="C22" s="27"/>
      <c r="D22" s="27"/>
      <c r="E22" s="27"/>
      <c r="F22" s="27"/>
      <c r="G22" s="27"/>
      <c r="H22" s="27"/>
      <c r="I22" s="27"/>
      <c r="J22" s="27"/>
    </row>
    <row r="23" spans="1:10" s="7" customFormat="1" x14ac:dyDescent="0.2">
      <c r="A23" s="27"/>
      <c r="B23" s="27"/>
      <c r="C23" s="28"/>
      <c r="D23" s="27"/>
      <c r="E23" s="27"/>
      <c r="F23" s="27"/>
      <c r="G23" s="27"/>
      <c r="H23" s="27"/>
      <c r="I23" s="27"/>
      <c r="J23" s="27"/>
    </row>
    <row r="24" spans="1:10" s="7" customFormat="1" x14ac:dyDescent="0.2">
      <c r="A24" s="27"/>
      <c r="B24" s="27"/>
      <c r="C24" s="28"/>
      <c r="D24" s="27"/>
      <c r="E24" s="27"/>
      <c r="F24" s="27"/>
      <c r="G24" s="27"/>
      <c r="H24" s="27"/>
      <c r="I24" s="27"/>
      <c r="J24" s="27"/>
    </row>
    <row r="25" spans="1:10" s="7" customFormat="1" x14ac:dyDescent="0.2">
      <c r="A25" s="27"/>
      <c r="B25" s="27"/>
      <c r="C25" s="28"/>
      <c r="D25" s="27"/>
      <c r="E25" s="27"/>
      <c r="F25" s="27"/>
      <c r="G25" s="27"/>
      <c r="H25" s="27"/>
      <c r="I25" s="27"/>
      <c r="J25" s="27"/>
    </row>
    <row r="26" spans="1:10" s="7" customFormat="1" x14ac:dyDescent="0.2">
      <c r="A26" s="27"/>
      <c r="B26" s="27"/>
      <c r="C26" s="28"/>
      <c r="D26" s="27"/>
      <c r="E26" s="27"/>
      <c r="F26" s="27"/>
      <c r="G26" s="27"/>
      <c r="H26" s="27"/>
      <c r="I26" s="27"/>
      <c r="J26" s="27"/>
    </row>
    <row r="27" spans="1:10" s="7" customFormat="1" x14ac:dyDescent="0.2">
      <c r="A27" s="27"/>
      <c r="B27" s="27"/>
      <c r="C27" s="28"/>
      <c r="D27" s="27"/>
      <c r="E27" s="27"/>
      <c r="F27" s="27"/>
      <c r="G27" s="27"/>
      <c r="H27" s="27"/>
      <c r="I27" s="27"/>
      <c r="J27" s="27"/>
    </row>
    <row r="28" spans="1:10" s="7" customFormat="1" x14ac:dyDescent="0.2">
      <c r="A28" s="27"/>
      <c r="B28" s="27"/>
      <c r="C28" s="28"/>
      <c r="D28" s="27"/>
      <c r="E28" s="27"/>
      <c r="F28" s="27"/>
      <c r="G28" s="27"/>
      <c r="H28" s="27"/>
      <c r="I28" s="27"/>
      <c r="J28" s="27"/>
    </row>
    <row r="29" spans="1:10" s="7" customFormat="1" x14ac:dyDescent="0.2">
      <c r="A29" s="27"/>
      <c r="B29" s="27"/>
      <c r="C29" s="28"/>
      <c r="D29" s="27"/>
      <c r="E29" s="27"/>
      <c r="F29" s="27"/>
      <c r="G29" s="27"/>
      <c r="H29" s="27"/>
      <c r="I29" s="27"/>
      <c r="J29" s="27"/>
    </row>
    <row r="30" spans="1:10" s="7" customFormat="1" x14ac:dyDescent="0.2">
      <c r="A30" s="27"/>
      <c r="B30" s="27"/>
      <c r="C30" s="28"/>
      <c r="D30" s="27"/>
      <c r="E30" s="27"/>
      <c r="F30" s="27"/>
      <c r="G30" s="27"/>
      <c r="H30" s="27"/>
      <c r="I30" s="27"/>
      <c r="J30" s="27"/>
    </row>
    <row r="31" spans="1:10" s="7" customFormat="1" x14ac:dyDescent="0.2">
      <c r="A31" s="27"/>
      <c r="B31" s="27"/>
      <c r="C31" s="28"/>
      <c r="D31" s="27"/>
      <c r="E31" s="27"/>
      <c r="F31" s="27"/>
      <c r="G31" s="27"/>
      <c r="H31" s="27"/>
      <c r="I31" s="27"/>
      <c r="J31" s="27"/>
    </row>
    <row r="32" spans="1:10" s="7" customFormat="1" x14ac:dyDescent="0.2">
      <c r="A32" s="27"/>
      <c r="B32" s="27"/>
      <c r="C32" s="28"/>
      <c r="D32" s="27"/>
      <c r="E32" s="27"/>
      <c r="F32" s="27"/>
      <c r="G32" s="27"/>
      <c r="H32" s="27"/>
      <c r="I32" s="27"/>
      <c r="J32" s="27"/>
    </row>
    <row r="33" spans="1:10" s="7" customFormat="1" x14ac:dyDescent="0.2">
      <c r="A33" s="27"/>
      <c r="B33" s="27"/>
      <c r="C33" s="28"/>
      <c r="D33" s="27"/>
      <c r="E33" s="27"/>
      <c r="F33" s="27"/>
      <c r="G33" s="27"/>
      <c r="H33" s="27"/>
      <c r="I33" s="27"/>
      <c r="J33" s="27"/>
    </row>
    <row r="34" spans="1:10" s="7" customFormat="1" x14ac:dyDescent="0.2">
      <c r="A34" s="27"/>
      <c r="B34" s="27"/>
      <c r="C34" s="28"/>
      <c r="D34" s="27"/>
      <c r="E34" s="27"/>
      <c r="F34" s="27"/>
      <c r="G34" s="27"/>
      <c r="H34" s="27"/>
      <c r="I34" s="27"/>
      <c r="J34" s="27"/>
    </row>
    <row r="35" spans="1:10" s="7" customFormat="1" x14ac:dyDescent="0.2">
      <c r="A35" s="27"/>
      <c r="B35" s="27"/>
      <c r="C35" s="28"/>
      <c r="D35" s="27"/>
      <c r="E35" s="27"/>
      <c r="F35" s="27"/>
      <c r="G35" s="27"/>
      <c r="H35" s="27"/>
      <c r="I35" s="27"/>
      <c r="J35" s="27"/>
    </row>
    <row r="36" spans="1:10" s="7" customFormat="1" x14ac:dyDescent="0.2">
      <c r="A36" s="27"/>
      <c r="B36" s="27"/>
      <c r="C36" s="28"/>
      <c r="D36" s="27"/>
      <c r="E36" s="27"/>
      <c r="F36" s="27"/>
      <c r="G36" s="27"/>
      <c r="H36" s="27"/>
      <c r="I36" s="27"/>
      <c r="J36" s="27"/>
    </row>
    <row r="37" spans="1:10" s="7" customFormat="1" x14ac:dyDescent="0.2">
      <c r="A37" s="27"/>
      <c r="B37" s="27"/>
      <c r="C37" s="28"/>
      <c r="D37" s="27"/>
      <c r="E37" s="27"/>
      <c r="F37" s="27"/>
      <c r="G37" s="27"/>
      <c r="H37" s="27"/>
      <c r="I37" s="27"/>
      <c r="J37" s="27"/>
    </row>
    <row r="38" spans="1:10" s="7" customFormat="1" x14ac:dyDescent="0.2">
      <c r="A38" s="27"/>
      <c r="B38" s="27"/>
      <c r="C38" s="28"/>
      <c r="D38" s="27"/>
      <c r="E38" s="27"/>
      <c r="F38" s="27"/>
      <c r="G38" s="27"/>
      <c r="H38" s="27"/>
      <c r="I38" s="27"/>
      <c r="J38" s="27"/>
    </row>
    <row r="39" spans="1:10" s="7" customFormat="1" x14ac:dyDescent="0.2">
      <c r="A39" s="27"/>
      <c r="B39" s="27"/>
      <c r="C39" s="28"/>
      <c r="D39" s="27"/>
      <c r="E39" s="27"/>
      <c r="F39" s="27"/>
      <c r="G39" s="27"/>
      <c r="H39" s="27"/>
      <c r="I39" s="27"/>
      <c r="J39" s="27"/>
    </row>
    <row r="40" spans="1:10" s="7" customFormat="1" x14ac:dyDescent="0.2">
      <c r="A40" s="27"/>
      <c r="B40" s="27"/>
      <c r="C40" s="28"/>
      <c r="D40" s="27"/>
      <c r="E40" s="27"/>
      <c r="F40" s="27"/>
      <c r="G40" s="27"/>
      <c r="H40" s="27"/>
      <c r="I40" s="27"/>
      <c r="J40" s="27"/>
    </row>
    <row r="41" spans="1:10" s="7" customFormat="1" x14ac:dyDescent="0.2">
      <c r="A41" s="27"/>
      <c r="B41" s="27"/>
      <c r="C41" s="28"/>
      <c r="D41" s="27"/>
      <c r="E41" s="27"/>
      <c r="F41" s="27"/>
      <c r="G41" s="27"/>
      <c r="H41" s="27"/>
      <c r="I41" s="27"/>
      <c r="J41" s="27"/>
    </row>
    <row r="42" spans="1:10" s="7" customFormat="1" x14ac:dyDescent="0.2">
      <c r="A42" s="18" t="s">
        <v>7</v>
      </c>
      <c r="B42" s="18"/>
      <c r="C42" s="29" t="s">
        <v>212</v>
      </c>
      <c r="D42" s="27"/>
      <c r="E42" s="27"/>
      <c r="F42" s="27"/>
      <c r="G42" s="27"/>
      <c r="H42" s="27"/>
      <c r="I42" s="27"/>
      <c r="J42" s="27"/>
    </row>
    <row r="43" spans="1:10" s="7" customFormat="1" x14ac:dyDescent="0.2">
      <c r="A43" s="27"/>
      <c r="B43" s="27"/>
      <c r="C43" s="28"/>
      <c r="D43" s="27"/>
      <c r="E43" s="27"/>
      <c r="F43" s="27"/>
      <c r="G43" s="27"/>
      <c r="H43" s="27"/>
      <c r="I43" s="27"/>
      <c r="J43" s="27"/>
    </row>
    <row r="44" spans="1:10" s="7" customFormat="1" x14ac:dyDescent="0.2">
      <c r="A44" s="30" t="s">
        <v>58</v>
      </c>
      <c r="B44" s="27"/>
      <c r="C44" s="28"/>
      <c r="D44" s="27"/>
      <c r="E44" s="27"/>
      <c r="F44" s="27"/>
      <c r="G44" s="27"/>
      <c r="H44" s="27"/>
      <c r="I44" s="27"/>
      <c r="J44" s="27"/>
    </row>
    <row r="45" spans="1:10" x14ac:dyDescent="0.2">
      <c r="A45" s="18" t="s">
        <v>59</v>
      </c>
      <c r="B45" s="27"/>
      <c r="C45" s="28"/>
      <c r="D45" s="18"/>
      <c r="E45" s="18"/>
      <c r="F45" s="18"/>
      <c r="G45" s="18"/>
      <c r="H45" s="18"/>
      <c r="I45" s="18"/>
      <c r="J45" s="18"/>
    </row>
    <row r="46" spans="1:10" x14ac:dyDescent="0.2">
      <c r="A46" s="18"/>
      <c r="B46" s="18"/>
      <c r="C46" s="18"/>
      <c r="D46" s="18"/>
      <c r="E46" s="18"/>
      <c r="F46" s="18"/>
      <c r="G46" s="18"/>
      <c r="H46" s="18"/>
      <c r="I46" s="18"/>
      <c r="J46" s="18"/>
    </row>
    <row r="47" spans="1:10" ht="27" customHeight="1" x14ac:dyDescent="0.2">
      <c r="A47" s="197" t="s">
        <v>60</v>
      </c>
      <c r="B47" s="197"/>
      <c r="C47" s="197"/>
      <c r="D47" s="197"/>
      <c r="E47" s="197"/>
      <c r="F47" s="197"/>
      <c r="G47" s="197"/>
      <c r="H47" s="197"/>
      <c r="I47" s="197"/>
      <c r="J47" s="197"/>
    </row>
    <row r="48" spans="1:10" x14ac:dyDescent="0.2">
      <c r="A48" s="31"/>
      <c r="B48" s="31"/>
      <c r="C48" s="31"/>
      <c r="D48" s="18"/>
      <c r="E48" s="18"/>
      <c r="F48" s="18"/>
      <c r="G48" s="18"/>
      <c r="H48" s="18"/>
      <c r="I48" s="18"/>
      <c r="J48" s="18"/>
    </row>
    <row r="49" spans="1:10" ht="52.5" customHeight="1" x14ac:dyDescent="0.2">
      <c r="A49" s="196" t="s">
        <v>146</v>
      </c>
      <c r="B49" s="196"/>
      <c r="C49" s="196"/>
      <c r="D49" s="196"/>
      <c r="E49" s="196"/>
      <c r="F49" s="196"/>
      <c r="G49" s="196"/>
      <c r="H49" s="196"/>
      <c r="I49" s="196"/>
      <c r="J49" s="196"/>
    </row>
    <row r="50" spans="1:10" ht="31.5" customHeight="1" x14ac:dyDescent="0.2">
      <c r="A50" s="202" t="s">
        <v>61</v>
      </c>
      <c r="B50" s="202"/>
      <c r="C50" s="202"/>
      <c r="D50" s="202"/>
      <c r="E50" s="202"/>
      <c r="F50" s="202"/>
      <c r="G50" s="202"/>
      <c r="H50" s="202"/>
      <c r="I50" s="202"/>
      <c r="J50" s="202"/>
    </row>
    <row r="51" spans="1:10" ht="13.5" customHeight="1" thickBot="1" x14ac:dyDescent="0.25">
      <c r="A51" s="32"/>
      <c r="B51" s="31"/>
      <c r="C51" s="31"/>
      <c r="D51" s="18"/>
      <c r="E51" s="18"/>
      <c r="F51" s="18"/>
      <c r="G51" s="18"/>
      <c r="H51" s="33"/>
      <c r="I51" s="18"/>
      <c r="J51" s="18"/>
    </row>
    <row r="52" spans="1:10" ht="13.5" customHeight="1" x14ac:dyDescent="0.2">
      <c r="A52" s="34" t="s">
        <v>65</v>
      </c>
      <c r="B52" s="35" t="s">
        <v>32</v>
      </c>
      <c r="C52" s="18" t="s">
        <v>147</v>
      </c>
      <c r="D52" s="18"/>
      <c r="E52" s="18"/>
      <c r="F52" s="18"/>
      <c r="G52" s="18"/>
      <c r="H52" s="33"/>
      <c r="I52" s="18"/>
      <c r="J52" s="18"/>
    </row>
    <row r="53" spans="1:10" ht="13.5" customHeight="1" x14ac:dyDescent="0.2">
      <c r="A53" s="89" t="s">
        <v>66</v>
      </c>
      <c r="B53" s="90" t="s">
        <v>33</v>
      </c>
      <c r="C53" s="18"/>
      <c r="D53" s="18"/>
      <c r="E53" s="18"/>
      <c r="F53" s="18"/>
      <c r="G53" s="18"/>
      <c r="H53" s="33"/>
      <c r="I53" s="18"/>
      <c r="J53" s="18"/>
    </row>
    <row r="54" spans="1:10" ht="13.5" customHeight="1" thickBot="1" x14ac:dyDescent="0.25">
      <c r="A54" s="36" t="s">
        <v>34</v>
      </c>
      <c r="B54" s="40"/>
      <c r="C54" s="1" t="s">
        <v>144</v>
      </c>
      <c r="D54" s="18"/>
      <c r="E54" s="18"/>
      <c r="F54" s="18"/>
      <c r="G54" s="18"/>
      <c r="H54" s="33"/>
      <c r="I54" s="18"/>
      <c r="J54" s="18"/>
    </row>
    <row r="55" spans="1:10" ht="13.5" customHeight="1" x14ac:dyDescent="0.2">
      <c r="A55" s="37">
        <v>0</v>
      </c>
      <c r="B55" s="38"/>
      <c r="C55" s="18" t="s">
        <v>67</v>
      </c>
      <c r="D55" s="18"/>
      <c r="E55" s="18"/>
      <c r="F55" s="18"/>
      <c r="G55" s="18"/>
      <c r="H55" s="33"/>
      <c r="I55" s="18"/>
      <c r="J55" s="18"/>
    </row>
    <row r="56" spans="1:10" ht="13.5" customHeight="1" x14ac:dyDescent="0.2">
      <c r="A56" s="37">
        <v>0.05</v>
      </c>
      <c r="B56" s="91"/>
      <c r="C56" s="18" t="s">
        <v>68</v>
      </c>
      <c r="D56" s="18"/>
      <c r="E56" s="18"/>
      <c r="F56" s="18"/>
      <c r="G56" s="18"/>
      <c r="H56" s="33"/>
      <c r="I56" s="18"/>
      <c r="J56" s="18"/>
    </row>
    <row r="57" spans="1:10" ht="13.5" customHeight="1" x14ac:dyDescent="0.2">
      <c r="A57" s="37">
        <v>0.1</v>
      </c>
      <c r="B57" s="38"/>
      <c r="C57" s="18" t="s">
        <v>161</v>
      </c>
      <c r="D57" s="18"/>
      <c r="E57" s="18"/>
      <c r="F57" s="18"/>
      <c r="G57" s="18"/>
      <c r="H57" s="33"/>
      <c r="I57" s="18"/>
      <c r="J57" s="18"/>
    </row>
    <row r="58" spans="1:10" ht="13.5" customHeight="1" x14ac:dyDescent="0.2">
      <c r="A58" s="37">
        <v>0.15</v>
      </c>
      <c r="B58" s="91"/>
      <c r="C58" s="18"/>
      <c r="D58" s="18"/>
      <c r="E58" s="18"/>
      <c r="F58" s="18" t="s">
        <v>162</v>
      </c>
      <c r="G58" s="18"/>
      <c r="H58" s="33"/>
      <c r="I58" s="18"/>
      <c r="J58" s="18"/>
    </row>
    <row r="59" spans="1:10" ht="13.5" thickBot="1" x14ac:dyDescent="0.25">
      <c r="A59" s="39">
        <v>0.2</v>
      </c>
      <c r="B59" s="40"/>
      <c r="C59" s="18"/>
      <c r="E59" s="18"/>
      <c r="F59" s="18" t="s">
        <v>168</v>
      </c>
      <c r="G59" s="18"/>
      <c r="H59" s="33"/>
      <c r="I59" s="18"/>
      <c r="J59" s="18"/>
    </row>
    <row r="60" spans="1:10" x14ac:dyDescent="0.2">
      <c r="A60" s="18"/>
      <c r="E60" s="18"/>
      <c r="F60" s="18" t="s">
        <v>167</v>
      </c>
      <c r="H60" s="33"/>
      <c r="I60" s="18"/>
      <c r="J60" s="18"/>
    </row>
    <row r="61" spans="1:10" x14ac:dyDescent="0.2">
      <c r="A61" s="18"/>
      <c r="E61" s="30"/>
      <c r="F61" s="18" t="s">
        <v>163</v>
      </c>
      <c r="H61" s="33"/>
      <c r="I61" s="18"/>
      <c r="J61" s="18"/>
    </row>
    <row r="62" spans="1:10" x14ac:dyDescent="0.2">
      <c r="A62" s="18"/>
      <c r="E62" s="18"/>
      <c r="F62" s="18" t="s">
        <v>164</v>
      </c>
      <c r="H62" s="33"/>
      <c r="I62" s="18"/>
      <c r="J62" s="18"/>
    </row>
    <row r="63" spans="1:10" x14ac:dyDescent="0.2">
      <c r="A63" s="18"/>
      <c r="E63" s="18"/>
      <c r="F63" s="18" t="s">
        <v>69</v>
      </c>
      <c r="G63" s="18"/>
      <c r="H63" s="33"/>
      <c r="I63" s="18"/>
      <c r="J63" s="18"/>
    </row>
    <row r="64" spans="1:10" x14ac:dyDescent="0.2">
      <c r="A64" s="18"/>
      <c r="E64" s="18"/>
      <c r="F64" s="18"/>
      <c r="H64" s="18"/>
      <c r="I64" s="18"/>
      <c r="J64" s="18"/>
    </row>
    <row r="65" spans="1:10" ht="45" customHeight="1" x14ac:dyDescent="0.2">
      <c r="A65" s="196" t="s">
        <v>148</v>
      </c>
      <c r="B65" s="196"/>
      <c r="C65" s="196"/>
      <c r="D65" s="196"/>
      <c r="E65" s="196"/>
      <c r="F65" s="196"/>
      <c r="G65" s="196"/>
      <c r="H65" s="196"/>
      <c r="I65" s="196"/>
      <c r="J65" s="196"/>
    </row>
    <row r="66" spans="1:10" x14ac:dyDescent="0.2">
      <c r="A66" s="31"/>
      <c r="B66" s="31"/>
      <c r="C66" s="31"/>
      <c r="D66" s="18"/>
      <c r="E66" s="18"/>
      <c r="F66" s="18"/>
      <c r="G66" s="18"/>
      <c r="H66" s="18"/>
      <c r="I66" s="18"/>
      <c r="J66" s="18"/>
    </row>
    <row r="67" spans="1:10" ht="30.75" customHeight="1" x14ac:dyDescent="0.2">
      <c r="A67" s="196" t="s">
        <v>149</v>
      </c>
      <c r="B67" s="196"/>
      <c r="C67" s="196"/>
      <c r="D67" s="196"/>
      <c r="E67" s="196"/>
      <c r="F67" s="196"/>
      <c r="G67" s="196"/>
      <c r="H67" s="196"/>
      <c r="I67" s="196"/>
      <c r="J67" s="196"/>
    </row>
    <row r="68" spans="1:10" x14ac:dyDescent="0.2">
      <c r="A68" s="30"/>
      <c r="B68" s="18"/>
      <c r="C68" s="18"/>
      <c r="D68" s="18"/>
      <c r="E68" s="18"/>
      <c r="F68" s="18"/>
      <c r="G68" s="18"/>
      <c r="H68" s="18"/>
      <c r="I68" s="18"/>
      <c r="J68" s="18"/>
    </row>
    <row r="69" spans="1:10" x14ac:dyDescent="0.2">
      <c r="A69" s="30"/>
      <c r="B69" s="18"/>
      <c r="C69" s="18"/>
      <c r="D69" s="18"/>
      <c r="E69" s="18"/>
      <c r="F69" s="18"/>
      <c r="G69" s="18"/>
      <c r="H69" s="18"/>
      <c r="I69" s="18"/>
      <c r="J69" s="18"/>
    </row>
    <row r="70" spans="1:10" x14ac:dyDescent="0.2">
      <c r="A70" s="30"/>
      <c r="B70" s="18"/>
      <c r="C70" s="18"/>
      <c r="D70" s="18"/>
      <c r="E70" s="18"/>
      <c r="F70" s="18"/>
      <c r="G70" s="18"/>
      <c r="H70" s="18"/>
      <c r="I70" s="18"/>
      <c r="J70" s="18"/>
    </row>
    <row r="71" spans="1:10" x14ac:dyDescent="0.2">
      <c r="A71" s="30"/>
      <c r="B71" s="18"/>
      <c r="C71" s="18"/>
      <c r="D71" s="18"/>
      <c r="E71" s="18"/>
      <c r="F71" s="18"/>
      <c r="G71" s="18"/>
      <c r="H71" s="18"/>
      <c r="I71" s="18"/>
      <c r="J71" s="18"/>
    </row>
    <row r="72" spans="1:10" x14ac:dyDescent="0.2">
      <c r="A72" s="30"/>
      <c r="B72" s="41"/>
      <c r="C72" s="18"/>
      <c r="D72" s="18"/>
      <c r="E72" s="18"/>
      <c r="F72" s="18"/>
      <c r="G72" s="18"/>
      <c r="H72" s="18"/>
      <c r="I72" s="18"/>
      <c r="J72" s="18"/>
    </row>
    <row r="73" spans="1:10" x14ac:dyDescent="0.2">
      <c r="A73" s="30"/>
      <c r="B73" s="18"/>
      <c r="C73" s="18"/>
      <c r="D73" s="18"/>
      <c r="E73" s="18"/>
      <c r="F73" s="18"/>
      <c r="G73" s="18"/>
      <c r="H73" s="18"/>
      <c r="I73" s="18"/>
      <c r="J73" s="18"/>
    </row>
    <row r="74" spans="1:10" x14ac:dyDescent="0.2">
      <c r="A74" s="30"/>
      <c r="B74" s="18"/>
      <c r="C74" s="18"/>
      <c r="D74" s="18"/>
      <c r="E74" s="18"/>
      <c r="F74" s="18"/>
      <c r="G74" s="18"/>
      <c r="H74" s="18"/>
      <c r="I74" s="18"/>
      <c r="J74" s="18"/>
    </row>
    <row r="75" spans="1:10" x14ac:dyDescent="0.2">
      <c r="A75" s="30"/>
      <c r="B75" s="18"/>
      <c r="C75" s="18"/>
      <c r="D75" s="18"/>
      <c r="E75" s="18"/>
      <c r="F75" s="18"/>
      <c r="G75" s="18"/>
      <c r="H75" s="18"/>
      <c r="I75" s="18"/>
      <c r="J75" s="18"/>
    </row>
    <row r="76" spans="1:10" x14ac:dyDescent="0.2">
      <c r="A76" s="30"/>
      <c r="B76" s="18"/>
      <c r="C76" s="18"/>
      <c r="D76" s="18"/>
      <c r="E76" s="18"/>
      <c r="F76" s="18"/>
      <c r="G76" s="18"/>
      <c r="H76" s="18"/>
      <c r="I76" s="18"/>
      <c r="J76" s="18"/>
    </row>
    <row r="77" spans="1:10" x14ac:dyDescent="0.2">
      <c r="A77" s="18"/>
      <c r="B77" s="18"/>
      <c r="C77" s="18"/>
      <c r="D77" s="18"/>
      <c r="E77" s="18"/>
      <c r="F77" s="18"/>
      <c r="G77" s="18"/>
      <c r="H77" s="18"/>
      <c r="I77" s="18"/>
      <c r="J77" s="18"/>
    </row>
    <row r="78" spans="1:10" x14ac:dyDescent="0.2">
      <c r="A78" s="18"/>
      <c r="B78" s="18"/>
      <c r="C78" s="18"/>
      <c r="D78" s="18"/>
      <c r="E78" s="18"/>
      <c r="F78" s="18"/>
      <c r="G78" s="18"/>
      <c r="H78" s="18"/>
      <c r="I78" s="18"/>
      <c r="J78" s="18"/>
    </row>
    <row r="79" spans="1:10" x14ac:dyDescent="0.2">
      <c r="A79" s="18"/>
      <c r="B79" s="18"/>
      <c r="C79" s="18"/>
      <c r="D79" s="18"/>
      <c r="E79" s="18"/>
      <c r="F79" s="18"/>
      <c r="G79" s="18"/>
      <c r="H79" s="18"/>
      <c r="I79" s="18"/>
      <c r="J79" s="18"/>
    </row>
    <row r="80" spans="1:10" x14ac:dyDescent="0.2">
      <c r="A80" s="18"/>
      <c r="B80" s="18"/>
      <c r="C80" s="18"/>
      <c r="D80" s="18"/>
      <c r="E80" s="18"/>
      <c r="F80" s="18"/>
      <c r="G80" s="18"/>
      <c r="H80" s="18"/>
      <c r="I80" s="18"/>
      <c r="J80" s="18"/>
    </row>
    <row r="81" spans="1:10" x14ac:dyDescent="0.2">
      <c r="A81" s="18"/>
      <c r="B81" s="18"/>
      <c r="C81" s="18"/>
      <c r="D81" s="18"/>
      <c r="E81" s="18"/>
      <c r="F81" s="18"/>
      <c r="G81" s="18"/>
      <c r="H81" s="18"/>
      <c r="I81" s="18"/>
      <c r="J81" s="18"/>
    </row>
    <row r="82" spans="1:10" x14ac:dyDescent="0.2">
      <c r="A82" s="18"/>
      <c r="B82" s="18"/>
      <c r="C82" s="18"/>
      <c r="D82" s="18"/>
      <c r="E82" s="18"/>
      <c r="F82" s="18"/>
      <c r="G82" s="18"/>
      <c r="H82" s="18"/>
      <c r="I82" s="18"/>
      <c r="J82" s="18"/>
    </row>
    <row r="83" spans="1:10" ht="69.75" customHeight="1" x14ac:dyDescent="0.2">
      <c r="A83" s="196" t="s">
        <v>70</v>
      </c>
      <c r="B83" s="196"/>
      <c r="C83" s="196"/>
      <c r="D83" s="196"/>
      <c r="E83" s="196"/>
      <c r="F83" s="196"/>
      <c r="G83" s="196"/>
      <c r="H83" s="196"/>
      <c r="I83" s="196"/>
      <c r="J83" s="196"/>
    </row>
    <row r="84" spans="1:10" ht="13.5" customHeight="1" x14ac:dyDescent="0.2">
      <c r="A84" s="18"/>
      <c r="B84" s="18"/>
      <c r="C84" s="18"/>
      <c r="D84" s="18"/>
      <c r="E84" s="18"/>
      <c r="F84" s="18"/>
      <c r="G84" s="18"/>
      <c r="H84" s="18"/>
      <c r="I84" s="18"/>
      <c r="J84" s="18"/>
    </row>
    <row r="85" spans="1:10" ht="15" x14ac:dyDescent="0.2">
      <c r="A85" s="22" t="s">
        <v>150</v>
      </c>
      <c r="B85" s="18"/>
      <c r="C85" s="18"/>
      <c r="D85" s="18"/>
      <c r="E85" s="18"/>
      <c r="F85" s="18"/>
      <c r="G85" s="18"/>
      <c r="H85" s="18"/>
      <c r="I85" s="18"/>
      <c r="J85" s="18"/>
    </row>
    <row r="86" spans="1:10" x14ac:dyDescent="0.2">
      <c r="A86" s="42" t="s">
        <v>151</v>
      </c>
      <c r="B86" s="18"/>
      <c r="C86" s="18"/>
      <c r="D86" s="18"/>
      <c r="E86" s="18"/>
      <c r="F86" s="18"/>
      <c r="G86" s="18"/>
      <c r="H86" s="18"/>
      <c r="I86" s="18"/>
      <c r="J86" s="18"/>
    </row>
    <row r="87" spans="1:10" ht="69.75" customHeight="1" x14ac:dyDescent="0.2">
      <c r="A87" s="197" t="s">
        <v>71</v>
      </c>
      <c r="B87" s="197"/>
      <c r="C87" s="197"/>
      <c r="D87" s="197"/>
      <c r="E87" s="197"/>
      <c r="F87" s="197"/>
      <c r="G87" s="197"/>
      <c r="H87" s="197"/>
      <c r="I87" s="197"/>
      <c r="J87" s="197"/>
    </row>
    <row r="88" spans="1:10" x14ac:dyDescent="0.2">
      <c r="A88" s="21"/>
      <c r="B88" s="18"/>
      <c r="C88" s="18"/>
      <c r="D88" s="18"/>
      <c r="E88" s="18"/>
      <c r="F88" s="18"/>
      <c r="G88" s="18"/>
      <c r="H88" s="18"/>
      <c r="I88" s="18"/>
      <c r="J88" s="18"/>
    </row>
    <row r="89" spans="1:10" x14ac:dyDescent="0.2">
      <c r="A89" s="42" t="s">
        <v>35</v>
      </c>
      <c r="B89" s="18"/>
      <c r="C89" s="18"/>
      <c r="D89" s="18"/>
      <c r="E89" s="18"/>
      <c r="F89" s="18"/>
      <c r="G89" s="18"/>
      <c r="H89" s="18"/>
      <c r="I89" s="18"/>
      <c r="J89" s="18"/>
    </row>
    <row r="90" spans="1:10" ht="29.25" customHeight="1" x14ac:dyDescent="0.2">
      <c r="A90" s="197" t="s">
        <v>72</v>
      </c>
      <c r="B90" s="197"/>
      <c r="C90" s="197"/>
      <c r="D90" s="197"/>
      <c r="E90" s="197"/>
      <c r="F90" s="197"/>
      <c r="G90" s="197"/>
      <c r="H90" s="197"/>
      <c r="I90" s="197"/>
      <c r="J90" s="197"/>
    </row>
    <row r="91" spans="1:10" x14ac:dyDescent="0.2">
      <c r="A91" s="18"/>
      <c r="B91" s="18"/>
      <c r="C91" s="18"/>
      <c r="D91" s="18"/>
      <c r="E91" s="18"/>
      <c r="F91" s="18"/>
      <c r="G91" s="18"/>
      <c r="H91" s="18"/>
      <c r="I91" s="18"/>
      <c r="J91" s="18"/>
    </row>
    <row r="92" spans="1:10" x14ac:dyDescent="0.2">
      <c r="A92" s="18" t="s">
        <v>74</v>
      </c>
      <c r="B92" s="18"/>
      <c r="C92" s="18"/>
      <c r="D92" s="18"/>
      <c r="E92" s="18"/>
      <c r="F92" s="18"/>
      <c r="G92" s="18"/>
      <c r="H92" s="18"/>
      <c r="I92" s="18"/>
      <c r="J92" s="18"/>
    </row>
    <row r="93" spans="1:10" x14ac:dyDescent="0.2">
      <c r="A93" s="30" t="s">
        <v>75</v>
      </c>
      <c r="B93" s="18"/>
      <c r="C93" s="18"/>
      <c r="D93" s="18"/>
      <c r="E93" s="18"/>
      <c r="F93" s="18"/>
      <c r="G93" s="18"/>
      <c r="H93" s="18"/>
      <c r="I93" s="18"/>
      <c r="J93" s="18"/>
    </row>
    <row r="94" spans="1:10" x14ac:dyDescent="0.2">
      <c r="A94" s="30"/>
      <c r="B94" s="18"/>
      <c r="C94" s="18"/>
      <c r="D94" s="18"/>
      <c r="E94" s="18"/>
      <c r="F94" s="18"/>
      <c r="G94" s="18"/>
      <c r="H94" s="18"/>
      <c r="I94" s="18"/>
      <c r="J94" s="18"/>
    </row>
    <row r="95" spans="1:10" x14ac:dyDescent="0.2">
      <c r="A95" s="18" t="s">
        <v>17</v>
      </c>
      <c r="B95" s="18"/>
      <c r="C95" s="24">
        <v>14</v>
      </c>
      <c r="F95" s="18"/>
      <c r="G95" s="18"/>
      <c r="H95" s="18"/>
      <c r="I95" s="18"/>
      <c r="J95" s="18"/>
    </row>
    <row r="96" spans="1:10" x14ac:dyDescent="0.2">
      <c r="A96" s="18" t="s">
        <v>25</v>
      </c>
      <c r="B96" s="18"/>
      <c r="C96" s="25">
        <v>0.1</v>
      </c>
      <c r="D96" s="43"/>
      <c r="E96" s="92"/>
      <c r="F96" s="18"/>
      <c r="G96" s="18"/>
      <c r="H96" s="18"/>
      <c r="I96" s="18"/>
      <c r="J96" s="18"/>
    </row>
    <row r="97" spans="1:10" x14ac:dyDescent="0.2">
      <c r="A97" s="18" t="s">
        <v>26</v>
      </c>
      <c r="B97" s="18"/>
      <c r="C97" s="44" t="s">
        <v>212</v>
      </c>
      <c r="D97" s="18"/>
      <c r="H97" s="18"/>
      <c r="I97" s="18"/>
      <c r="J97" s="18"/>
    </row>
    <row r="98" spans="1:10" x14ac:dyDescent="0.2">
      <c r="A98" s="18" t="s">
        <v>36</v>
      </c>
      <c r="B98" s="18"/>
      <c r="C98" s="44">
        <v>-1494.93</v>
      </c>
      <c r="D98" s="30" t="s">
        <v>77</v>
      </c>
      <c r="E98" s="43"/>
      <c r="F98" s="18"/>
      <c r="G98" s="18"/>
      <c r="H98" s="18"/>
      <c r="I98" s="18"/>
      <c r="J98" s="18"/>
    </row>
    <row r="99" spans="1:10" ht="13.5" customHeight="1" thickBot="1" x14ac:dyDescent="0.25">
      <c r="A99" s="18" t="s">
        <v>37</v>
      </c>
      <c r="B99" s="18"/>
      <c r="C99" s="44" t="s">
        <v>212</v>
      </c>
      <c r="D99" s="43"/>
      <c r="E99" s="43"/>
      <c r="F99" s="18"/>
      <c r="G99" s="18"/>
      <c r="H99" s="18"/>
      <c r="I99" s="18"/>
      <c r="J99" s="18"/>
    </row>
    <row r="100" spans="1:10" ht="13.5" customHeight="1" thickBot="1" x14ac:dyDescent="0.25">
      <c r="A100" s="18" t="s">
        <v>73</v>
      </c>
      <c r="B100" s="18"/>
      <c r="C100" s="45" t="s">
        <v>212</v>
      </c>
      <c r="D100" s="43"/>
      <c r="E100" s="43"/>
      <c r="F100" s="18"/>
      <c r="G100" s="18"/>
      <c r="H100" s="18"/>
      <c r="I100" s="18"/>
      <c r="J100" s="18"/>
    </row>
    <row r="101" spans="1:10" ht="13.5" customHeight="1" x14ac:dyDescent="0.2">
      <c r="A101" s="18"/>
      <c r="B101" s="18"/>
      <c r="C101" s="44"/>
      <c r="D101" s="43"/>
      <c r="E101" s="43"/>
      <c r="F101" s="18"/>
      <c r="G101" s="18"/>
      <c r="H101" s="18"/>
      <c r="I101" s="18"/>
      <c r="J101" s="18"/>
    </row>
    <row r="102" spans="1:10" ht="58.5" customHeight="1" x14ac:dyDescent="0.2">
      <c r="A102" s="197" t="s">
        <v>76</v>
      </c>
      <c r="B102" s="197"/>
      <c r="C102" s="197"/>
      <c r="D102" s="197"/>
      <c r="E102" s="197"/>
      <c r="F102" s="197"/>
      <c r="G102" s="197"/>
      <c r="H102" s="197"/>
      <c r="I102" s="197"/>
      <c r="J102" s="197"/>
    </row>
    <row r="103" spans="1:10" x14ac:dyDescent="0.2">
      <c r="A103" s="21"/>
      <c r="B103" s="18"/>
      <c r="C103" s="18"/>
      <c r="D103" s="18"/>
      <c r="E103" s="18"/>
      <c r="F103" s="18"/>
      <c r="G103" s="18"/>
      <c r="H103" s="18"/>
      <c r="I103" s="18"/>
      <c r="J103" s="18"/>
    </row>
    <row r="104" spans="1:10" x14ac:dyDescent="0.2">
      <c r="A104" s="42" t="s">
        <v>152</v>
      </c>
      <c r="B104" s="18"/>
      <c r="C104" s="18"/>
      <c r="D104" s="18"/>
      <c r="E104" s="18"/>
      <c r="F104" s="18"/>
      <c r="G104" s="18"/>
      <c r="H104" s="18"/>
      <c r="I104" s="18"/>
      <c r="J104" s="18"/>
    </row>
    <row r="105" spans="1:10" ht="69" customHeight="1" x14ac:dyDescent="0.2">
      <c r="A105" s="197" t="s">
        <v>28</v>
      </c>
      <c r="B105" s="197"/>
      <c r="C105" s="197"/>
      <c r="D105" s="197"/>
      <c r="E105" s="197"/>
      <c r="F105" s="197"/>
      <c r="G105" s="197"/>
      <c r="H105" s="197"/>
      <c r="I105" s="197"/>
      <c r="J105" s="197"/>
    </row>
    <row r="106" spans="1:10" x14ac:dyDescent="0.2">
      <c r="A106" s="21"/>
      <c r="B106" s="18"/>
      <c r="C106" s="18"/>
      <c r="D106" s="18"/>
      <c r="E106" s="18"/>
      <c r="F106" s="18"/>
      <c r="G106" s="18"/>
      <c r="H106" s="18"/>
      <c r="I106" s="18"/>
      <c r="J106" s="18"/>
    </row>
    <row r="107" spans="1:10" x14ac:dyDescent="0.2">
      <c r="A107" s="42" t="s">
        <v>35</v>
      </c>
      <c r="B107" s="18"/>
      <c r="C107" s="18"/>
      <c r="D107" s="18"/>
      <c r="E107" s="18"/>
      <c r="F107" s="18"/>
      <c r="G107" s="18"/>
      <c r="H107" s="18"/>
      <c r="I107" s="18"/>
      <c r="J107" s="18"/>
    </row>
    <row r="108" spans="1:10" ht="60" customHeight="1" x14ac:dyDescent="0.2">
      <c r="A108" s="197" t="s">
        <v>78</v>
      </c>
      <c r="B108" s="197"/>
      <c r="C108" s="197"/>
      <c r="D108" s="197"/>
      <c r="E108" s="197"/>
      <c r="F108" s="197"/>
      <c r="G108" s="197"/>
      <c r="H108" s="197"/>
      <c r="I108" s="197"/>
      <c r="J108" s="197"/>
    </row>
    <row r="109" spans="1:10" x14ac:dyDescent="0.2">
      <c r="A109" s="18"/>
      <c r="B109" s="18"/>
      <c r="C109" s="18"/>
      <c r="D109" s="18"/>
      <c r="E109" s="18"/>
      <c r="F109" s="18"/>
      <c r="G109" s="18"/>
      <c r="H109" s="18"/>
      <c r="I109" s="18"/>
      <c r="J109" s="18"/>
    </row>
    <row r="110" spans="1:10" x14ac:dyDescent="0.2">
      <c r="A110" s="18" t="s">
        <v>11</v>
      </c>
      <c r="B110" s="18"/>
      <c r="C110" s="24" t="s">
        <v>212</v>
      </c>
      <c r="D110" s="30" t="s">
        <v>166</v>
      </c>
      <c r="E110" s="43"/>
      <c r="F110" s="18"/>
      <c r="G110" s="18"/>
      <c r="H110" s="18"/>
      <c r="I110" s="18"/>
      <c r="J110" s="18"/>
    </row>
    <row r="111" spans="1:10" x14ac:dyDescent="0.2">
      <c r="A111" s="18" t="s">
        <v>8</v>
      </c>
      <c r="B111" s="18"/>
      <c r="C111" s="25" t="s">
        <v>212</v>
      </c>
      <c r="D111" s="30" t="s">
        <v>165</v>
      </c>
      <c r="E111" s="43"/>
      <c r="F111" s="18"/>
      <c r="G111" s="18"/>
      <c r="H111" s="18"/>
      <c r="I111" s="18"/>
      <c r="J111" s="18"/>
    </row>
    <row r="112" spans="1:10" x14ac:dyDescent="0.2">
      <c r="A112" s="18" t="s">
        <v>9</v>
      </c>
      <c r="B112" s="18"/>
      <c r="C112" s="46" t="s">
        <v>212</v>
      </c>
      <c r="D112" s="43"/>
      <c r="G112" s="18"/>
      <c r="H112" s="18"/>
      <c r="I112" s="18"/>
      <c r="J112" s="18"/>
    </row>
    <row r="113" spans="1:10" x14ac:dyDescent="0.2">
      <c r="A113" s="18" t="s">
        <v>10</v>
      </c>
      <c r="B113" s="18"/>
      <c r="C113" s="44" t="s">
        <v>212</v>
      </c>
      <c r="D113" s="18"/>
      <c r="E113" s="18"/>
      <c r="F113" s="18"/>
      <c r="G113" s="18"/>
      <c r="H113" s="18"/>
      <c r="I113" s="18"/>
      <c r="J113" s="18"/>
    </row>
    <row r="114" spans="1:10" x14ac:dyDescent="0.2">
      <c r="A114" s="30" t="s">
        <v>12</v>
      </c>
      <c r="B114" s="18"/>
      <c r="C114" s="44" t="s">
        <v>212</v>
      </c>
      <c r="D114" s="43"/>
      <c r="E114" s="43"/>
      <c r="F114" s="18"/>
      <c r="G114" s="18"/>
      <c r="H114" s="18"/>
      <c r="I114" s="18"/>
      <c r="J114" s="18"/>
    </row>
    <row r="115" spans="1:10" ht="13.5" thickBot="1" x14ac:dyDescent="0.25">
      <c r="A115" s="30" t="s">
        <v>2</v>
      </c>
      <c r="B115" s="18"/>
      <c r="C115" s="44" t="s">
        <v>212</v>
      </c>
      <c r="D115" s="18"/>
      <c r="E115" s="18"/>
      <c r="F115" s="18"/>
      <c r="G115" s="18"/>
      <c r="H115" s="18"/>
      <c r="I115" s="18"/>
      <c r="J115" s="18"/>
    </row>
    <row r="116" spans="1:10" ht="13.5" customHeight="1" thickBot="1" x14ac:dyDescent="0.25">
      <c r="A116" s="93" t="s">
        <v>29</v>
      </c>
      <c r="B116" s="94"/>
      <c r="C116" s="45" t="s">
        <v>212</v>
      </c>
      <c r="D116" s="18"/>
      <c r="E116" s="18"/>
      <c r="F116" s="18"/>
      <c r="G116" s="18"/>
      <c r="H116" s="18"/>
      <c r="I116" s="18"/>
      <c r="J116" s="18"/>
    </row>
    <row r="117" spans="1:10" x14ac:dyDescent="0.2">
      <c r="A117" s="18"/>
      <c r="B117" s="18"/>
      <c r="C117" s="18"/>
      <c r="D117" s="18"/>
      <c r="E117" s="18"/>
      <c r="F117" s="18"/>
      <c r="G117" s="18"/>
      <c r="H117" s="18"/>
      <c r="I117" s="18"/>
      <c r="J117" s="18"/>
    </row>
    <row r="118" spans="1:10" ht="30" customHeight="1" x14ac:dyDescent="0.2">
      <c r="A118" s="199" t="s">
        <v>79</v>
      </c>
      <c r="B118" s="199"/>
      <c r="C118" s="199"/>
      <c r="D118" s="199"/>
      <c r="E118" s="199"/>
      <c r="F118" s="199"/>
      <c r="G118" s="199"/>
      <c r="H118" s="199"/>
      <c r="I118" s="199"/>
      <c r="J118" s="199"/>
    </row>
    <row r="119" spans="1:10" x14ac:dyDescent="0.2">
      <c r="A119" s="18"/>
      <c r="B119" s="18"/>
      <c r="C119" s="18"/>
      <c r="D119" s="18"/>
      <c r="E119" s="18"/>
      <c r="F119" s="18"/>
      <c r="G119" s="18"/>
      <c r="H119" s="18"/>
      <c r="I119" s="18"/>
      <c r="J119" s="18"/>
    </row>
    <row r="120" spans="1:10" ht="71.25" customHeight="1" x14ac:dyDescent="0.2">
      <c r="A120" s="200" t="s">
        <v>80</v>
      </c>
      <c r="B120" s="200"/>
      <c r="C120" s="200"/>
      <c r="D120" s="200"/>
      <c r="E120" s="200"/>
      <c r="F120" s="200"/>
      <c r="G120" s="200"/>
      <c r="H120" s="200"/>
      <c r="I120" s="200"/>
      <c r="J120" s="200"/>
    </row>
    <row r="121" spans="1:10" x14ac:dyDescent="0.2">
      <c r="A121" s="18"/>
      <c r="B121" s="18"/>
      <c r="C121" s="18"/>
      <c r="D121" s="18"/>
      <c r="E121" s="18"/>
      <c r="F121" s="18"/>
      <c r="G121" s="18"/>
      <c r="H121" s="18"/>
      <c r="I121" s="18"/>
      <c r="J121" s="18"/>
    </row>
    <row r="122" spans="1:10" ht="22.5" customHeight="1" x14ac:dyDescent="0.2">
      <c r="A122" s="42" t="s">
        <v>81</v>
      </c>
      <c r="B122" s="18"/>
      <c r="C122" s="18"/>
      <c r="D122" s="18"/>
      <c r="E122" s="18"/>
      <c r="F122" s="18"/>
      <c r="G122" s="18"/>
      <c r="H122" s="18"/>
      <c r="I122" s="18"/>
      <c r="J122" s="18"/>
    </row>
    <row r="123" spans="1:10" ht="44.25" customHeight="1" x14ac:dyDescent="0.2">
      <c r="A123" s="197" t="s">
        <v>38</v>
      </c>
      <c r="B123" s="197"/>
      <c r="C123" s="197"/>
      <c r="D123" s="197"/>
      <c r="E123" s="197"/>
      <c r="F123" s="197"/>
      <c r="G123" s="197"/>
      <c r="H123" s="197"/>
      <c r="I123" s="197"/>
      <c r="J123" s="197"/>
    </row>
    <row r="124" spans="1:10" x14ac:dyDescent="0.2">
      <c r="A124" s="21"/>
      <c r="B124" s="18"/>
      <c r="C124" s="18"/>
      <c r="D124" s="18"/>
      <c r="E124" s="18"/>
      <c r="F124" s="18"/>
      <c r="G124" s="18"/>
      <c r="H124" s="18"/>
      <c r="I124" s="18"/>
      <c r="J124" s="18"/>
    </row>
    <row r="125" spans="1:10" x14ac:dyDescent="0.2">
      <c r="A125" s="42" t="s">
        <v>35</v>
      </c>
      <c r="B125" s="18"/>
      <c r="C125" s="18"/>
      <c r="D125" s="18"/>
      <c r="E125" s="18"/>
      <c r="F125" s="18"/>
      <c r="G125" s="18"/>
      <c r="H125" s="18"/>
      <c r="I125" s="18"/>
      <c r="J125" s="18"/>
    </row>
    <row r="126" spans="1:10" ht="27" customHeight="1" x14ac:dyDescent="0.2">
      <c r="A126" s="197" t="s">
        <v>20</v>
      </c>
      <c r="B126" s="197"/>
      <c r="C126" s="197"/>
      <c r="D126" s="197"/>
      <c r="E126" s="197"/>
      <c r="F126" s="197"/>
      <c r="G126" s="197"/>
      <c r="H126" s="197"/>
      <c r="I126" s="197"/>
      <c r="J126" s="197"/>
    </row>
    <row r="127" spans="1:10" x14ac:dyDescent="0.2">
      <c r="A127" s="18"/>
      <c r="B127" s="18"/>
      <c r="C127" s="18"/>
      <c r="D127" s="18"/>
      <c r="E127" s="18"/>
      <c r="F127" s="18"/>
      <c r="G127" s="18"/>
      <c r="H127" s="18"/>
      <c r="I127" s="18"/>
      <c r="J127" s="18"/>
    </row>
    <row r="128" spans="1:10" ht="28.5" customHeight="1" x14ac:dyDescent="0.2">
      <c r="A128" s="196" t="s">
        <v>30</v>
      </c>
      <c r="B128" s="196"/>
      <c r="C128" s="196"/>
      <c r="D128" s="196"/>
      <c r="E128" s="196"/>
      <c r="F128" s="196"/>
      <c r="G128" s="196"/>
      <c r="H128" s="196"/>
      <c r="I128" s="196"/>
      <c r="J128" s="196"/>
    </row>
    <row r="129" spans="1:10" x14ac:dyDescent="0.2">
      <c r="A129" s="18"/>
      <c r="B129" s="18"/>
      <c r="C129" s="18"/>
      <c r="D129" s="18"/>
      <c r="E129" s="18"/>
      <c r="F129" s="18"/>
      <c r="G129" s="18"/>
      <c r="H129" s="18"/>
      <c r="I129" s="18"/>
      <c r="J129" s="18"/>
    </row>
    <row r="130" spans="1:10" ht="13.5" thickBot="1" x14ac:dyDescent="0.25">
      <c r="A130" s="18" t="s">
        <v>2</v>
      </c>
      <c r="B130" s="18"/>
      <c r="C130" s="44">
        <v>1000</v>
      </c>
      <c r="D130" s="43"/>
      <c r="E130" s="43"/>
      <c r="F130" s="43"/>
      <c r="G130" s="18"/>
      <c r="H130" s="18"/>
      <c r="I130" s="18"/>
      <c r="J130" s="18"/>
    </row>
    <row r="131" spans="1:10" ht="13.5" thickBot="1" x14ac:dyDescent="0.25">
      <c r="A131" s="18" t="s">
        <v>25</v>
      </c>
      <c r="B131" s="18"/>
      <c r="C131" s="25">
        <v>0.1</v>
      </c>
      <c r="D131" s="43"/>
      <c r="E131" s="30" t="s">
        <v>0</v>
      </c>
      <c r="F131" s="18"/>
      <c r="G131" s="47" t="s">
        <v>212</v>
      </c>
      <c r="H131" s="18"/>
      <c r="I131" s="18"/>
      <c r="J131" s="18"/>
    </row>
    <row r="132" spans="1:10" x14ac:dyDescent="0.2">
      <c r="A132" s="18" t="s">
        <v>26</v>
      </c>
      <c r="B132" s="18"/>
      <c r="C132" s="44">
        <f>C131*C130</f>
        <v>100</v>
      </c>
      <c r="D132" s="43"/>
      <c r="E132" s="43"/>
      <c r="F132" s="43"/>
      <c r="G132" s="18"/>
      <c r="H132" s="18"/>
      <c r="I132" s="18"/>
      <c r="J132" s="18"/>
    </row>
    <row r="133" spans="1:10" x14ac:dyDescent="0.2">
      <c r="A133" s="18" t="s">
        <v>36</v>
      </c>
      <c r="B133" s="18"/>
      <c r="C133" s="44">
        <f>985</f>
        <v>985</v>
      </c>
      <c r="D133" s="43"/>
      <c r="E133" s="43"/>
      <c r="F133" s="43"/>
      <c r="G133" s="18"/>
      <c r="H133" s="18"/>
      <c r="I133" s="18"/>
      <c r="J133" s="18"/>
    </row>
    <row r="134" spans="1:10" x14ac:dyDescent="0.2">
      <c r="A134" s="18"/>
      <c r="B134" s="18"/>
      <c r="C134" s="18"/>
      <c r="D134" s="18"/>
      <c r="E134" s="18"/>
      <c r="F134" s="18"/>
      <c r="G134" s="18"/>
      <c r="H134" s="18"/>
      <c r="I134" s="18"/>
      <c r="J134" s="18"/>
    </row>
    <row r="135" spans="1:10" ht="69.75" customHeight="1" x14ac:dyDescent="0.2">
      <c r="A135" s="196" t="s">
        <v>153</v>
      </c>
      <c r="B135" s="196"/>
      <c r="C135" s="196"/>
      <c r="D135" s="196"/>
      <c r="E135" s="196"/>
      <c r="F135" s="196"/>
      <c r="G135" s="196"/>
      <c r="H135" s="196"/>
      <c r="I135" s="196"/>
      <c r="J135" s="196"/>
    </row>
    <row r="136" spans="1:10" x14ac:dyDescent="0.2">
      <c r="A136" s="21"/>
      <c r="B136" s="18"/>
      <c r="C136" s="18"/>
      <c r="D136" s="18"/>
      <c r="E136" s="18"/>
      <c r="F136" s="18"/>
      <c r="G136" s="18"/>
      <c r="H136" s="18"/>
      <c r="I136" s="18"/>
      <c r="J136" s="18"/>
    </row>
    <row r="137" spans="1:10" ht="15" x14ac:dyDescent="0.2">
      <c r="A137" s="22" t="s">
        <v>107</v>
      </c>
      <c r="B137" s="18"/>
      <c r="C137" s="18"/>
      <c r="D137" s="18"/>
      <c r="E137" s="18"/>
      <c r="F137" s="18"/>
      <c r="G137" s="18"/>
      <c r="H137" s="18"/>
      <c r="I137" s="18"/>
      <c r="J137" s="18"/>
    </row>
    <row r="138" spans="1:10" ht="42" customHeight="1" x14ac:dyDescent="0.2">
      <c r="A138" s="197" t="s">
        <v>98</v>
      </c>
      <c r="B138" s="197"/>
      <c r="C138" s="197"/>
      <c r="D138" s="197"/>
      <c r="E138" s="197"/>
      <c r="F138" s="197"/>
      <c r="G138" s="197"/>
      <c r="H138" s="197"/>
      <c r="I138" s="197"/>
      <c r="J138" s="197"/>
    </row>
    <row r="139" spans="1:10" x14ac:dyDescent="0.2">
      <c r="A139" s="48"/>
      <c r="B139" s="18"/>
      <c r="C139" s="18"/>
      <c r="D139" s="18"/>
      <c r="E139" s="18"/>
      <c r="F139" s="18"/>
      <c r="G139" s="18"/>
      <c r="H139" s="18"/>
      <c r="I139" s="18"/>
      <c r="J139" s="18"/>
    </row>
    <row r="140" spans="1:10" x14ac:dyDescent="0.2">
      <c r="A140" s="30" t="s">
        <v>40</v>
      </c>
      <c r="B140" s="18"/>
      <c r="D140" s="49">
        <v>0.1</v>
      </c>
      <c r="E140" s="18"/>
      <c r="F140" s="18"/>
      <c r="G140" s="18"/>
      <c r="H140" s="18"/>
      <c r="I140" s="18"/>
      <c r="J140" s="18"/>
    </row>
    <row r="141" spans="1:10" x14ac:dyDescent="0.2">
      <c r="A141" s="30" t="s">
        <v>92</v>
      </c>
      <c r="B141" s="18"/>
      <c r="D141" s="50">
        <v>1000</v>
      </c>
      <c r="E141" s="18"/>
      <c r="F141" s="33"/>
      <c r="G141" s="18"/>
      <c r="H141" s="18"/>
      <c r="I141" s="18"/>
      <c r="J141" s="18"/>
    </row>
    <row r="142" spans="1:10" ht="13.5" customHeight="1" x14ac:dyDescent="0.2">
      <c r="A142" s="1" t="s">
        <v>84</v>
      </c>
      <c r="D142" s="3">
        <v>15</v>
      </c>
      <c r="E142" s="18"/>
      <c r="F142" s="18"/>
      <c r="G142" s="18"/>
      <c r="H142" s="18"/>
      <c r="I142" s="18"/>
      <c r="J142" s="18"/>
    </row>
    <row r="143" spans="1:10" ht="13.5" customHeight="1" x14ac:dyDescent="0.2">
      <c r="A143" s="108" t="s">
        <v>85</v>
      </c>
      <c r="D143" s="12">
        <v>7.0000000000000007E-2</v>
      </c>
      <c r="E143" s="18"/>
      <c r="F143" s="18"/>
      <c r="G143" s="18"/>
      <c r="H143" s="18"/>
      <c r="I143" s="18"/>
      <c r="J143" s="18"/>
    </row>
    <row r="144" spans="1:10" ht="13.5" customHeight="1" x14ac:dyDescent="0.2">
      <c r="A144" s="108" t="s">
        <v>86</v>
      </c>
      <c r="D144" s="12">
        <v>0.1</v>
      </c>
      <c r="E144" s="18" t="s">
        <v>91</v>
      </c>
      <c r="F144" s="18"/>
      <c r="G144" s="18"/>
      <c r="H144" s="18"/>
      <c r="I144" s="18"/>
      <c r="J144" s="18"/>
    </row>
    <row r="145" spans="1:10" ht="13.5" customHeight="1" x14ac:dyDescent="0.2">
      <c r="A145" s="108" t="s">
        <v>87</v>
      </c>
      <c r="D145" s="12">
        <v>0.13</v>
      </c>
      <c r="E145" s="18"/>
      <c r="F145" s="18"/>
      <c r="G145" s="18"/>
      <c r="H145" s="18"/>
      <c r="I145" s="18"/>
      <c r="J145" s="18"/>
    </row>
    <row r="146" spans="1:10" ht="13.5" customHeight="1" x14ac:dyDescent="0.2">
      <c r="D146" s="3"/>
      <c r="E146" s="18"/>
      <c r="F146" s="18"/>
      <c r="G146" s="18"/>
      <c r="H146" s="18"/>
      <c r="I146" s="18"/>
      <c r="J146" s="18"/>
    </row>
    <row r="147" spans="1:10" ht="13.5" customHeight="1" x14ac:dyDescent="0.2">
      <c r="A147" s="1" t="s">
        <v>88</v>
      </c>
      <c r="D147" s="109" t="s">
        <v>212</v>
      </c>
      <c r="E147" s="110" t="s">
        <v>93</v>
      </c>
      <c r="F147" s="42"/>
      <c r="G147" s="42"/>
      <c r="H147" s="18"/>
      <c r="I147" s="18"/>
      <c r="J147" s="18"/>
    </row>
    <row r="148" spans="1:10" ht="13.5" customHeight="1" x14ac:dyDescent="0.2">
      <c r="A148" s="1" t="s">
        <v>89</v>
      </c>
      <c r="D148" s="109" t="s">
        <v>212</v>
      </c>
      <c r="E148" s="110" t="s">
        <v>94</v>
      </c>
      <c r="F148" s="42"/>
      <c r="G148" s="42"/>
      <c r="H148" s="18"/>
      <c r="I148" s="18"/>
      <c r="J148" s="18"/>
    </row>
    <row r="149" spans="1:10" ht="13.5" customHeight="1" x14ac:dyDescent="0.2">
      <c r="A149" s="1" t="s">
        <v>90</v>
      </c>
      <c r="D149" s="109" t="s">
        <v>212</v>
      </c>
      <c r="E149" s="110" t="s">
        <v>95</v>
      </c>
      <c r="F149" s="42"/>
      <c r="G149" s="42"/>
      <c r="H149" s="18"/>
      <c r="I149" s="18"/>
      <c r="J149" s="18"/>
    </row>
    <row r="150" spans="1:10" s="18" customFormat="1" ht="52.5" customHeight="1" x14ac:dyDescent="0.2">
      <c r="A150" s="196" t="s">
        <v>169</v>
      </c>
      <c r="B150" s="196"/>
      <c r="C150" s="196"/>
      <c r="D150" s="196"/>
      <c r="E150" s="196"/>
      <c r="F150" s="196"/>
      <c r="G150" s="196"/>
      <c r="H150" s="196"/>
      <c r="I150" s="196"/>
      <c r="J150" s="196"/>
    </row>
    <row r="151" spans="1:10" s="18" customFormat="1" ht="88.5" customHeight="1" x14ac:dyDescent="0.2">
      <c r="A151" s="196" t="s">
        <v>113</v>
      </c>
      <c r="B151" s="196"/>
      <c r="C151" s="196"/>
      <c r="D151" s="196"/>
      <c r="E151" s="196"/>
      <c r="F151" s="196"/>
      <c r="G151" s="196"/>
      <c r="H151" s="196"/>
      <c r="I151" s="196"/>
      <c r="J151" s="196"/>
    </row>
    <row r="152" spans="1:10" s="18" customFormat="1" x14ac:dyDescent="0.2"/>
    <row r="153" spans="1:10" s="18" customFormat="1" ht="29.25" customHeight="1" x14ac:dyDescent="0.2">
      <c r="A153" s="196" t="s">
        <v>170</v>
      </c>
      <c r="B153" s="196"/>
      <c r="C153" s="196"/>
      <c r="D153" s="196"/>
      <c r="E153" s="196"/>
      <c r="F153" s="196"/>
      <c r="G153" s="196"/>
      <c r="H153" s="196"/>
      <c r="I153" s="196"/>
      <c r="J153" s="196"/>
    </row>
    <row r="154" spans="1:10" s="18" customFormat="1" x14ac:dyDescent="0.2">
      <c r="A154" s="115"/>
      <c r="B154" s="116"/>
      <c r="C154" s="116"/>
      <c r="D154" s="116"/>
      <c r="E154" s="116"/>
      <c r="F154" s="116"/>
      <c r="G154" s="116"/>
      <c r="H154" s="116"/>
      <c r="I154" s="116"/>
      <c r="J154" s="116"/>
    </row>
    <row r="155" spans="1:10" ht="15.75" x14ac:dyDescent="0.2">
      <c r="A155" s="51"/>
      <c r="B155" s="203" t="s">
        <v>39</v>
      </c>
      <c r="C155" s="204"/>
      <c r="D155" s="204"/>
      <c r="E155" s="204"/>
      <c r="F155" s="204"/>
      <c r="G155" s="204"/>
      <c r="H155" s="204"/>
      <c r="I155" s="204"/>
      <c r="J155" s="205"/>
    </row>
    <row r="156" spans="1:10" x14ac:dyDescent="0.2">
      <c r="A156" s="52"/>
      <c r="B156" s="53"/>
      <c r="C156" s="54" t="s">
        <v>42</v>
      </c>
      <c r="D156" s="55">
        <v>7.0000000000000007E-2</v>
      </c>
      <c r="E156" s="95"/>
      <c r="F156" s="96" t="s">
        <v>42</v>
      </c>
      <c r="G156" s="97">
        <v>0.1</v>
      </c>
      <c r="H156" s="102"/>
      <c r="I156" s="103" t="s">
        <v>42</v>
      </c>
      <c r="J156" s="104">
        <v>0.13</v>
      </c>
    </row>
    <row r="157" spans="1:10" x14ac:dyDescent="0.2">
      <c r="A157" s="56" t="s">
        <v>97</v>
      </c>
      <c r="B157" s="57" t="s">
        <v>41</v>
      </c>
      <c r="C157" s="59" t="s">
        <v>44</v>
      </c>
      <c r="D157" s="58" t="s">
        <v>43</v>
      </c>
      <c r="E157" s="98" t="s">
        <v>41</v>
      </c>
      <c r="F157" s="99" t="s">
        <v>43</v>
      </c>
      <c r="G157" s="100" t="s">
        <v>44</v>
      </c>
      <c r="H157" s="105" t="s">
        <v>41</v>
      </c>
      <c r="I157" s="105" t="s">
        <v>43</v>
      </c>
      <c r="J157" s="106" t="s">
        <v>44</v>
      </c>
    </row>
    <row r="158" spans="1:10" x14ac:dyDescent="0.2">
      <c r="A158" s="60">
        <v>0</v>
      </c>
      <c r="B158" s="111"/>
      <c r="C158" s="61" t="s">
        <v>96</v>
      </c>
      <c r="D158" s="61" t="s">
        <v>96</v>
      </c>
      <c r="E158" s="112" t="s">
        <v>212</v>
      </c>
      <c r="F158" s="101" t="s">
        <v>96</v>
      </c>
      <c r="G158" s="101" t="s">
        <v>96</v>
      </c>
      <c r="H158" s="114" t="s">
        <v>212</v>
      </c>
      <c r="I158" s="107" t="s">
        <v>96</v>
      </c>
      <c r="J158" s="163" t="s">
        <v>96</v>
      </c>
    </row>
    <row r="159" spans="1:10" x14ac:dyDescent="0.2">
      <c r="A159" s="60">
        <v>1</v>
      </c>
      <c r="B159" s="111"/>
      <c r="C159" s="61"/>
      <c r="D159" s="62"/>
      <c r="E159" s="112"/>
      <c r="F159" s="101"/>
      <c r="G159" s="113"/>
      <c r="H159" s="114"/>
      <c r="I159" s="107"/>
      <c r="J159" s="164"/>
    </row>
    <row r="160" spans="1:10" x14ac:dyDescent="0.2">
      <c r="A160" s="60">
        <v>2</v>
      </c>
      <c r="B160" s="111"/>
      <c r="C160" s="61"/>
      <c r="D160" s="62"/>
      <c r="E160" s="112"/>
      <c r="F160" s="101"/>
      <c r="G160" s="113"/>
      <c r="H160" s="114"/>
      <c r="I160" s="107"/>
      <c r="J160" s="164"/>
    </row>
    <row r="161" spans="1:10" x14ac:dyDescent="0.2">
      <c r="A161" s="60">
        <v>3</v>
      </c>
      <c r="B161" s="111"/>
      <c r="C161" s="61"/>
      <c r="D161" s="62"/>
      <c r="E161" s="112"/>
      <c r="F161" s="101"/>
      <c r="G161" s="113"/>
      <c r="H161" s="114"/>
      <c r="I161" s="107"/>
      <c r="J161" s="164"/>
    </row>
    <row r="162" spans="1:10" x14ac:dyDescent="0.2">
      <c r="A162" s="60">
        <v>4</v>
      </c>
      <c r="B162" s="111"/>
      <c r="C162" s="61"/>
      <c r="D162" s="62"/>
      <c r="E162" s="112"/>
      <c r="F162" s="101"/>
      <c r="G162" s="113"/>
      <c r="H162" s="114"/>
      <c r="I162" s="107"/>
      <c r="J162" s="164"/>
    </row>
    <row r="163" spans="1:10" x14ac:dyDescent="0.2">
      <c r="A163" s="60">
        <v>5</v>
      </c>
      <c r="B163" s="111"/>
      <c r="C163" s="61"/>
      <c r="D163" s="62"/>
      <c r="E163" s="112"/>
      <c r="F163" s="101"/>
      <c r="G163" s="113"/>
      <c r="H163" s="114"/>
      <c r="I163" s="107"/>
      <c r="J163" s="164"/>
    </row>
    <row r="164" spans="1:10" x14ac:dyDescent="0.2">
      <c r="A164" s="60">
        <v>6</v>
      </c>
      <c r="B164" s="111"/>
      <c r="C164" s="61"/>
      <c r="D164" s="62"/>
      <c r="E164" s="112"/>
      <c r="F164" s="101"/>
      <c r="G164" s="113"/>
      <c r="H164" s="114"/>
      <c r="I164" s="107"/>
      <c r="J164" s="164"/>
    </row>
    <row r="165" spans="1:10" x14ac:dyDescent="0.2">
      <c r="A165" s="60">
        <v>7</v>
      </c>
      <c r="B165" s="111"/>
      <c r="C165" s="61"/>
      <c r="D165" s="62"/>
      <c r="E165" s="112"/>
      <c r="F165" s="101"/>
      <c r="G165" s="113"/>
      <c r="H165" s="114"/>
      <c r="I165" s="107"/>
      <c r="J165" s="164"/>
    </row>
    <row r="166" spans="1:10" x14ac:dyDescent="0.2">
      <c r="A166" s="60">
        <v>8</v>
      </c>
      <c r="B166" s="111"/>
      <c r="C166" s="61"/>
      <c r="D166" s="62"/>
      <c r="E166" s="112"/>
      <c r="F166" s="101"/>
      <c r="G166" s="113"/>
      <c r="H166" s="114"/>
      <c r="I166" s="107"/>
      <c r="J166" s="164"/>
    </row>
    <row r="167" spans="1:10" x14ac:dyDescent="0.2">
      <c r="A167" s="60">
        <v>9</v>
      </c>
      <c r="B167" s="111"/>
      <c r="C167" s="61"/>
      <c r="D167" s="62"/>
      <c r="E167" s="112"/>
      <c r="F167" s="101"/>
      <c r="G167" s="113"/>
      <c r="H167" s="114"/>
      <c r="I167" s="107"/>
      <c r="J167" s="164"/>
    </row>
    <row r="168" spans="1:10" x14ac:dyDescent="0.2">
      <c r="A168" s="60">
        <v>10</v>
      </c>
      <c r="B168" s="111"/>
      <c r="C168" s="61"/>
      <c r="D168" s="62"/>
      <c r="E168" s="112"/>
      <c r="F168" s="101"/>
      <c r="G168" s="113"/>
      <c r="H168" s="114"/>
      <c r="I168" s="107"/>
      <c r="J168" s="164"/>
    </row>
    <row r="169" spans="1:10" x14ac:dyDescent="0.2">
      <c r="A169" s="60">
        <v>11</v>
      </c>
      <c r="B169" s="111"/>
      <c r="C169" s="61"/>
      <c r="D169" s="62"/>
      <c r="E169" s="112"/>
      <c r="F169" s="101"/>
      <c r="G169" s="113"/>
      <c r="H169" s="114"/>
      <c r="I169" s="107"/>
      <c r="J169" s="164"/>
    </row>
    <row r="170" spans="1:10" x14ac:dyDescent="0.2">
      <c r="A170" s="60">
        <v>12</v>
      </c>
      <c r="B170" s="111"/>
      <c r="C170" s="61"/>
      <c r="D170" s="62"/>
      <c r="E170" s="112"/>
      <c r="F170" s="101"/>
      <c r="G170" s="113"/>
      <c r="H170" s="114"/>
      <c r="I170" s="107"/>
      <c r="J170" s="164"/>
    </row>
    <row r="171" spans="1:10" x14ac:dyDescent="0.2">
      <c r="A171" s="60">
        <v>13</v>
      </c>
      <c r="B171" s="111"/>
      <c r="C171" s="61"/>
      <c r="D171" s="62"/>
      <c r="E171" s="112"/>
      <c r="F171" s="101"/>
      <c r="G171" s="113"/>
      <c r="H171" s="114"/>
      <c r="I171" s="107"/>
      <c r="J171" s="164"/>
    </row>
    <row r="172" spans="1:10" x14ac:dyDescent="0.2">
      <c r="A172" s="60">
        <v>14</v>
      </c>
      <c r="B172" s="111"/>
      <c r="C172" s="61"/>
      <c r="D172" s="62"/>
      <c r="E172" s="112"/>
      <c r="F172" s="101"/>
      <c r="G172" s="113"/>
      <c r="H172" s="114"/>
      <c r="I172" s="107"/>
      <c r="J172" s="164"/>
    </row>
    <row r="173" spans="1:10" x14ac:dyDescent="0.2">
      <c r="A173" s="63">
        <v>15</v>
      </c>
      <c r="B173" s="165"/>
      <c r="C173" s="166"/>
      <c r="D173" s="167"/>
      <c r="E173" s="168"/>
      <c r="F173" s="169"/>
      <c r="G173" s="170"/>
      <c r="H173" s="171"/>
      <c r="I173" s="172"/>
      <c r="J173" s="173"/>
    </row>
    <row r="174" spans="1:10" x14ac:dyDescent="0.2">
      <c r="A174" s="18"/>
      <c r="B174" s="18"/>
      <c r="C174" s="18"/>
      <c r="D174" s="18"/>
      <c r="E174" s="18"/>
      <c r="F174" s="64"/>
      <c r="G174" s="65"/>
      <c r="H174" s="65"/>
      <c r="I174" s="64"/>
      <c r="J174" s="64"/>
    </row>
    <row r="175" spans="1:10" x14ac:dyDescent="0.2">
      <c r="A175" s="18"/>
      <c r="B175" s="18"/>
      <c r="C175" s="18"/>
      <c r="D175" s="18"/>
      <c r="E175" s="18"/>
      <c r="F175" s="18"/>
      <c r="G175" s="18"/>
      <c r="H175" s="18"/>
      <c r="I175" s="18"/>
      <c r="J175" s="18"/>
    </row>
    <row r="176" spans="1:10" x14ac:dyDescent="0.2">
      <c r="A176" s="18"/>
      <c r="B176" s="18"/>
      <c r="C176" s="18"/>
      <c r="D176" s="18"/>
      <c r="E176" s="18"/>
      <c r="F176" s="18"/>
      <c r="G176" s="18"/>
      <c r="H176" s="18"/>
      <c r="I176" s="18"/>
      <c r="J176" s="18"/>
    </row>
    <row r="177" spans="1:10" x14ac:dyDescent="0.2">
      <c r="A177" s="18"/>
      <c r="B177" s="18"/>
      <c r="C177" s="18"/>
      <c r="D177" s="18"/>
      <c r="E177" s="18"/>
      <c r="F177" s="18"/>
      <c r="G177" s="18"/>
      <c r="H177" s="18"/>
      <c r="I177" s="18"/>
      <c r="J177" s="18"/>
    </row>
    <row r="178" spans="1:10" x14ac:dyDescent="0.2">
      <c r="A178" s="18"/>
      <c r="B178" s="18"/>
      <c r="C178" s="18"/>
      <c r="D178" s="18"/>
      <c r="E178" s="18"/>
      <c r="F178" s="18"/>
      <c r="G178" s="18"/>
      <c r="H178" s="18"/>
      <c r="I178" s="18"/>
      <c r="J178" s="18"/>
    </row>
    <row r="179" spans="1:10" x14ac:dyDescent="0.2">
      <c r="A179" s="18"/>
      <c r="B179" s="18"/>
      <c r="C179" s="18"/>
      <c r="D179" s="18"/>
      <c r="E179" s="18"/>
      <c r="F179" s="18"/>
      <c r="G179" s="18"/>
      <c r="H179" s="18"/>
      <c r="I179" s="18"/>
      <c r="J179" s="18"/>
    </row>
    <row r="180" spans="1:10" x14ac:dyDescent="0.2">
      <c r="A180" s="18"/>
      <c r="B180" s="18"/>
      <c r="C180" s="18"/>
      <c r="D180" s="18"/>
      <c r="E180" s="18"/>
      <c r="F180" s="18"/>
      <c r="G180" s="18"/>
      <c r="H180" s="18"/>
      <c r="I180" s="18"/>
      <c r="J180" s="18"/>
    </row>
    <row r="181" spans="1:10" x14ac:dyDescent="0.2">
      <c r="A181" s="18"/>
      <c r="B181" s="18"/>
      <c r="C181" s="18"/>
      <c r="D181" s="18"/>
      <c r="E181" s="18"/>
      <c r="F181" s="18"/>
      <c r="G181" s="18"/>
      <c r="H181" s="18"/>
      <c r="I181" s="18"/>
      <c r="J181" s="18"/>
    </row>
    <row r="182" spans="1:10" x14ac:dyDescent="0.2">
      <c r="A182" s="18"/>
      <c r="B182" s="18"/>
      <c r="C182" s="18"/>
      <c r="D182" s="18"/>
      <c r="E182" s="18"/>
      <c r="F182" s="18"/>
      <c r="G182" s="18"/>
      <c r="H182" s="18"/>
      <c r="I182" s="18"/>
      <c r="J182" s="18"/>
    </row>
    <row r="183" spans="1:10" x14ac:dyDescent="0.2">
      <c r="A183" s="18"/>
      <c r="B183" s="18"/>
      <c r="C183" s="18"/>
      <c r="D183" s="18"/>
      <c r="E183" s="18"/>
      <c r="F183" s="18"/>
      <c r="G183" s="18"/>
      <c r="H183" s="18"/>
      <c r="I183" s="18"/>
      <c r="J183" s="18"/>
    </row>
    <row r="184" spans="1:10" x14ac:dyDescent="0.2">
      <c r="A184" s="18"/>
      <c r="B184" s="18"/>
      <c r="C184" s="18"/>
      <c r="D184" s="18"/>
      <c r="E184" s="18"/>
      <c r="F184" s="18"/>
      <c r="G184" s="18"/>
      <c r="H184" s="18"/>
      <c r="I184" s="18"/>
      <c r="J184" s="18"/>
    </row>
    <row r="185" spans="1:10" x14ac:dyDescent="0.2">
      <c r="A185" s="18"/>
      <c r="B185" s="18"/>
      <c r="C185" s="18"/>
      <c r="D185" s="18"/>
      <c r="E185" s="18"/>
      <c r="F185" s="18"/>
      <c r="G185" s="18"/>
      <c r="H185" s="18"/>
      <c r="I185" s="18"/>
      <c r="J185" s="18"/>
    </row>
    <row r="186" spans="1:10" x14ac:dyDescent="0.2">
      <c r="A186" s="18"/>
      <c r="B186" s="18"/>
      <c r="C186" s="18"/>
      <c r="D186" s="18"/>
      <c r="E186" s="18"/>
      <c r="F186" s="18"/>
      <c r="G186" s="18"/>
      <c r="H186" s="18"/>
      <c r="I186" s="18"/>
      <c r="J186" s="18"/>
    </row>
    <row r="187" spans="1:10" x14ac:dyDescent="0.2">
      <c r="A187" s="18"/>
      <c r="B187" s="18"/>
      <c r="C187" s="18"/>
      <c r="D187" s="18"/>
      <c r="E187" s="18"/>
      <c r="F187" s="18"/>
      <c r="G187" s="18"/>
      <c r="H187" s="18"/>
      <c r="I187" s="18"/>
      <c r="J187" s="18"/>
    </row>
    <row r="188" spans="1:10" x14ac:dyDescent="0.2">
      <c r="A188" s="18"/>
      <c r="B188" s="18"/>
      <c r="C188" s="18"/>
      <c r="D188" s="18"/>
      <c r="E188" s="18"/>
      <c r="F188" s="18"/>
      <c r="G188" s="18"/>
      <c r="H188" s="18"/>
      <c r="I188" s="18"/>
      <c r="J188" s="18"/>
    </row>
    <row r="189" spans="1:10" x14ac:dyDescent="0.2">
      <c r="A189" s="18"/>
      <c r="B189" s="18"/>
      <c r="C189" s="18"/>
      <c r="D189" s="18"/>
      <c r="E189" s="18"/>
      <c r="F189" s="18"/>
      <c r="G189" s="18"/>
      <c r="H189" s="18"/>
      <c r="I189" s="18"/>
      <c r="J189" s="18"/>
    </row>
    <row r="190" spans="1:10" x14ac:dyDescent="0.2">
      <c r="A190" s="18"/>
      <c r="B190" s="18"/>
      <c r="C190" s="18"/>
      <c r="D190" s="18"/>
      <c r="E190" s="18"/>
      <c r="F190" s="18"/>
      <c r="G190" s="18"/>
      <c r="H190" s="18"/>
      <c r="I190" s="18"/>
      <c r="J190" s="18"/>
    </row>
    <row r="191" spans="1:10" x14ac:dyDescent="0.2">
      <c r="A191" s="18"/>
      <c r="B191" s="18"/>
      <c r="C191" s="18"/>
      <c r="D191" s="18"/>
      <c r="E191" s="18"/>
      <c r="F191" s="18"/>
      <c r="G191" s="18"/>
      <c r="H191" s="18"/>
      <c r="I191" s="18"/>
      <c r="J191" s="18"/>
    </row>
    <row r="192" spans="1:10" ht="75" customHeight="1" x14ac:dyDescent="0.2">
      <c r="A192" s="197" t="s">
        <v>154</v>
      </c>
      <c r="B192" s="197"/>
      <c r="C192" s="197"/>
      <c r="D192" s="197"/>
      <c r="E192" s="197"/>
      <c r="F192" s="197"/>
      <c r="G192" s="197"/>
      <c r="H192" s="197"/>
      <c r="I192" s="197"/>
      <c r="J192" s="197"/>
    </row>
    <row r="193" spans="1:10" x14ac:dyDescent="0.2">
      <c r="A193" s="21"/>
      <c r="B193" s="18"/>
      <c r="C193" s="18"/>
      <c r="D193" s="18"/>
      <c r="E193" s="18"/>
      <c r="F193" s="18"/>
      <c r="G193" s="18"/>
      <c r="H193" s="18"/>
      <c r="I193" s="18"/>
      <c r="J193" s="18"/>
    </row>
    <row r="194" spans="1:10" ht="15" x14ac:dyDescent="0.2">
      <c r="A194" s="117" t="s">
        <v>108</v>
      </c>
      <c r="B194" s="27"/>
      <c r="C194" s="27"/>
      <c r="D194" s="27"/>
      <c r="E194" s="27"/>
      <c r="F194" s="27"/>
      <c r="G194" s="27"/>
      <c r="H194" s="27"/>
      <c r="I194" s="27"/>
      <c r="J194" s="18"/>
    </row>
    <row r="195" spans="1:10" ht="45" customHeight="1" x14ac:dyDescent="0.2">
      <c r="A195" s="198" t="s">
        <v>31</v>
      </c>
      <c r="B195" s="198"/>
      <c r="C195" s="198"/>
      <c r="D195" s="198"/>
      <c r="E195" s="198"/>
      <c r="F195" s="198"/>
      <c r="G195" s="198"/>
      <c r="H195" s="198"/>
      <c r="I195" s="198"/>
      <c r="J195" s="198"/>
    </row>
    <row r="196" spans="1:10" x14ac:dyDescent="0.2">
      <c r="A196" s="118"/>
      <c r="B196" s="27"/>
      <c r="C196" s="27"/>
      <c r="D196" s="27"/>
      <c r="E196" s="27"/>
      <c r="F196" s="27"/>
      <c r="G196" s="27"/>
      <c r="H196" s="27"/>
      <c r="I196" s="27"/>
      <c r="J196" s="18"/>
    </row>
    <row r="197" spans="1:10" x14ac:dyDescent="0.2">
      <c r="A197" s="119" t="s">
        <v>35</v>
      </c>
      <c r="B197" s="27"/>
      <c r="C197" s="27"/>
      <c r="D197" s="27"/>
      <c r="E197" s="27"/>
      <c r="F197" s="27"/>
      <c r="G197" s="27"/>
      <c r="H197" s="27"/>
      <c r="I197" s="27"/>
      <c r="J197" s="18"/>
    </row>
    <row r="198" spans="1:10" ht="28.5" customHeight="1" x14ac:dyDescent="0.2">
      <c r="A198" s="198" t="s">
        <v>53</v>
      </c>
      <c r="B198" s="198"/>
      <c r="C198" s="198"/>
      <c r="D198" s="198"/>
      <c r="E198" s="198"/>
      <c r="F198" s="198"/>
      <c r="G198" s="198"/>
      <c r="H198" s="198"/>
      <c r="I198" s="198"/>
      <c r="J198" s="198"/>
    </row>
    <row r="199" spans="1:10" x14ac:dyDescent="0.2">
      <c r="A199" s="120"/>
      <c r="B199" s="27"/>
      <c r="C199" s="27"/>
      <c r="D199" s="27"/>
      <c r="E199" s="27"/>
      <c r="F199" s="27"/>
      <c r="G199" s="27"/>
      <c r="H199" s="120"/>
      <c r="I199" s="27"/>
      <c r="J199" s="18"/>
    </row>
    <row r="200" spans="1:10" x14ac:dyDescent="0.2">
      <c r="A200" s="27" t="s">
        <v>54</v>
      </c>
      <c r="B200" s="27"/>
      <c r="C200" s="27"/>
      <c r="D200" s="121">
        <v>30</v>
      </c>
      <c r="E200" s="27"/>
      <c r="F200" s="27"/>
      <c r="G200" s="27"/>
      <c r="H200" s="27"/>
      <c r="I200" s="27"/>
      <c r="J200" s="18"/>
    </row>
    <row r="201" spans="1:10" x14ac:dyDescent="0.2">
      <c r="A201" s="27" t="s">
        <v>8</v>
      </c>
      <c r="B201" s="27"/>
      <c r="C201" s="27"/>
      <c r="D201" s="122">
        <v>0.1</v>
      </c>
      <c r="E201" s="27"/>
      <c r="F201" s="27"/>
      <c r="G201" s="27"/>
      <c r="H201" s="27"/>
      <c r="I201" s="27"/>
      <c r="J201" s="18"/>
    </row>
    <row r="202" spans="1:10" x14ac:dyDescent="0.2">
      <c r="A202" s="27" t="s">
        <v>13</v>
      </c>
      <c r="B202" s="27"/>
      <c r="C202" s="27"/>
      <c r="D202" s="123" t="s">
        <v>212</v>
      </c>
      <c r="E202" s="27"/>
      <c r="H202" s="27"/>
      <c r="I202" s="27"/>
      <c r="J202" s="18"/>
    </row>
    <row r="203" spans="1:10" x14ac:dyDescent="0.2">
      <c r="A203" s="27" t="s">
        <v>10</v>
      </c>
      <c r="B203" s="27"/>
      <c r="C203" s="27"/>
      <c r="D203" s="123">
        <v>1000</v>
      </c>
      <c r="E203" s="27"/>
      <c r="F203" s="27"/>
      <c r="G203" s="27"/>
      <c r="H203" s="27"/>
      <c r="I203" s="27"/>
      <c r="J203" s="18"/>
    </row>
    <row r="204" spans="1:10" ht="13.5" thickBot="1" x14ac:dyDescent="0.25">
      <c r="A204" s="128" t="s">
        <v>100</v>
      </c>
      <c r="B204" s="27"/>
      <c r="C204" s="27"/>
      <c r="D204" s="124" t="s">
        <v>212</v>
      </c>
      <c r="E204" s="27"/>
      <c r="F204" s="27"/>
      <c r="G204" s="27"/>
      <c r="H204" s="27"/>
      <c r="I204" s="27"/>
      <c r="J204" s="18"/>
    </row>
    <row r="205" spans="1:10" ht="18.75" customHeight="1" thickBot="1" x14ac:dyDescent="0.25">
      <c r="A205" s="93" t="s">
        <v>99</v>
      </c>
      <c r="B205" s="125"/>
      <c r="C205" s="125"/>
      <c r="D205" s="126" t="s">
        <v>212</v>
      </c>
      <c r="E205" s="125"/>
      <c r="F205" s="126" t="s">
        <v>155</v>
      </c>
      <c r="G205" s="127"/>
      <c r="H205" s="27"/>
      <c r="I205" s="27"/>
      <c r="J205" s="18"/>
    </row>
    <row r="206" spans="1:10" x14ac:dyDescent="0.2">
      <c r="A206" s="18"/>
      <c r="B206" s="18"/>
      <c r="C206" s="18"/>
      <c r="D206" s="18"/>
      <c r="E206" s="18"/>
      <c r="F206" s="18"/>
      <c r="G206" s="18"/>
      <c r="H206" s="18"/>
      <c r="I206" s="18"/>
      <c r="J206" s="18"/>
    </row>
    <row r="207" spans="1:10" ht="26.25" customHeight="1" x14ac:dyDescent="0.2">
      <c r="A207" s="197" t="s">
        <v>156</v>
      </c>
      <c r="B207" s="197"/>
      <c r="C207" s="197"/>
      <c r="D207" s="197"/>
      <c r="E207" s="197"/>
      <c r="F207" s="197"/>
      <c r="G207" s="197"/>
      <c r="H207" s="197"/>
      <c r="I207" s="197"/>
      <c r="J207" s="197"/>
    </row>
    <row r="208" spans="1:10" x14ac:dyDescent="0.2">
      <c r="A208" s="18"/>
      <c r="B208" s="18"/>
      <c r="C208" s="18"/>
      <c r="D208" s="18"/>
      <c r="E208" s="18"/>
      <c r="F208" s="18"/>
      <c r="G208" s="18"/>
      <c r="H208" s="18"/>
      <c r="I208" s="18"/>
      <c r="J208" s="18"/>
    </row>
    <row r="209" spans="1:10" ht="15" x14ac:dyDescent="0.2">
      <c r="A209" s="22" t="s">
        <v>157</v>
      </c>
      <c r="B209" s="18"/>
      <c r="C209" s="18"/>
      <c r="D209" s="18"/>
      <c r="E209" s="18"/>
      <c r="F209" s="18"/>
      <c r="G209" s="18"/>
      <c r="H209" s="18"/>
      <c r="I209" s="18"/>
      <c r="J209" s="18"/>
    </row>
    <row r="210" spans="1:10" ht="60" customHeight="1" x14ac:dyDescent="0.2">
      <c r="A210" s="197" t="s">
        <v>158</v>
      </c>
      <c r="B210" s="197"/>
      <c r="C210" s="197"/>
      <c r="D210" s="197"/>
      <c r="E210" s="197"/>
      <c r="F210" s="197"/>
      <c r="G210" s="197"/>
      <c r="H210" s="197"/>
      <c r="I210" s="197"/>
      <c r="J210" s="197"/>
    </row>
    <row r="211" spans="1:10" x14ac:dyDescent="0.2">
      <c r="A211" s="197"/>
      <c r="B211" s="215"/>
      <c r="C211" s="215"/>
      <c r="D211" s="215"/>
      <c r="E211" s="215"/>
      <c r="F211" s="215"/>
      <c r="G211" s="215"/>
      <c r="H211" s="215"/>
      <c r="I211" s="215"/>
      <c r="J211" s="18"/>
    </row>
    <row r="212" spans="1:10" ht="27.75" customHeight="1" x14ac:dyDescent="0.2">
      <c r="A212" s="216" t="s">
        <v>159</v>
      </c>
      <c r="B212" s="216"/>
      <c r="C212" s="216"/>
      <c r="D212" s="216"/>
      <c r="E212" s="216"/>
      <c r="F212" s="216"/>
      <c r="G212" s="216"/>
      <c r="H212" s="216"/>
      <c r="I212" s="216"/>
      <c r="J212" s="216"/>
    </row>
    <row r="213" spans="1:10" x14ac:dyDescent="0.2">
      <c r="A213" s="18"/>
      <c r="B213" s="18"/>
      <c r="C213" s="18"/>
      <c r="D213" s="18"/>
      <c r="E213" s="18"/>
      <c r="F213" s="18"/>
      <c r="G213" s="18"/>
      <c r="H213" s="18"/>
      <c r="I213" s="18"/>
      <c r="J213" s="18"/>
    </row>
    <row r="214" spans="1:10" x14ac:dyDescent="0.2">
      <c r="A214" s="18" t="s">
        <v>25</v>
      </c>
      <c r="B214" s="18"/>
      <c r="C214" s="25">
        <v>0.1</v>
      </c>
      <c r="D214" s="18"/>
      <c r="E214" s="18"/>
      <c r="F214" s="18"/>
      <c r="G214" s="18"/>
      <c r="H214" s="18"/>
      <c r="I214" s="18"/>
      <c r="J214" s="18"/>
    </row>
    <row r="215" spans="1:10" x14ac:dyDescent="0.2">
      <c r="A215" s="30" t="s">
        <v>14</v>
      </c>
      <c r="B215" s="18"/>
      <c r="C215" s="44">
        <f>C216*C214</f>
        <v>100</v>
      </c>
      <c r="D215" s="18"/>
      <c r="E215" s="18"/>
      <c r="F215" s="18"/>
      <c r="G215" s="18"/>
      <c r="H215" s="18"/>
      <c r="I215" s="18"/>
      <c r="J215" s="18"/>
    </row>
    <row r="216" spans="1:10" x14ac:dyDescent="0.2">
      <c r="A216" s="30" t="s">
        <v>2</v>
      </c>
      <c r="B216" s="18"/>
      <c r="C216" s="44">
        <v>1000</v>
      </c>
      <c r="D216" s="18"/>
      <c r="E216" s="18"/>
      <c r="F216" s="18"/>
      <c r="G216" s="18"/>
      <c r="H216" s="18"/>
      <c r="I216" s="18"/>
      <c r="J216" s="18"/>
    </row>
    <row r="217" spans="1:10" x14ac:dyDescent="0.2">
      <c r="A217" s="30" t="s">
        <v>15</v>
      </c>
      <c r="B217" s="66"/>
      <c r="C217" s="23">
        <v>5</v>
      </c>
      <c r="D217" s="18"/>
      <c r="E217" s="18"/>
      <c r="F217" s="18"/>
      <c r="G217" s="18"/>
      <c r="H217" s="18"/>
      <c r="I217" s="18"/>
      <c r="J217" s="18"/>
    </row>
    <row r="218" spans="1:10" ht="18.75" x14ac:dyDescent="0.2">
      <c r="A218" s="30" t="s">
        <v>103</v>
      </c>
      <c r="B218" s="66"/>
      <c r="C218" s="67">
        <v>0.1</v>
      </c>
      <c r="D218" s="18"/>
      <c r="E218" s="18"/>
      <c r="F218" s="18"/>
      <c r="G218" s="18"/>
      <c r="H218" s="18"/>
      <c r="I218" s="18"/>
      <c r="J218" s="18"/>
    </row>
    <row r="219" spans="1:10" ht="13.5" thickBot="1" x14ac:dyDescent="0.25">
      <c r="A219" s="30"/>
      <c r="B219" s="66"/>
      <c r="C219" s="67"/>
      <c r="D219" s="18"/>
      <c r="E219" s="18"/>
      <c r="F219" s="18"/>
      <c r="G219" s="18"/>
      <c r="H219" s="18"/>
      <c r="I219" s="18"/>
      <c r="J219" s="18"/>
    </row>
    <row r="220" spans="1:10" ht="13.5" thickBot="1" x14ac:dyDescent="0.25">
      <c r="A220" s="30" t="s">
        <v>16</v>
      </c>
      <c r="B220" s="66"/>
      <c r="C220" s="68">
        <f>PV(C218,C217,-C215,-C216)</f>
        <v>1000.0000000000001</v>
      </c>
      <c r="D220" s="18"/>
      <c r="E220" s="18"/>
      <c r="F220" s="18"/>
      <c r="G220" s="18"/>
      <c r="H220" s="18"/>
      <c r="I220" s="18"/>
      <c r="J220" s="18"/>
    </row>
    <row r="221" spans="1:10" x14ac:dyDescent="0.2">
      <c r="A221" s="30"/>
      <c r="B221" s="66"/>
      <c r="C221" s="69"/>
      <c r="D221" s="18"/>
      <c r="E221" s="18"/>
      <c r="F221" s="18"/>
      <c r="G221" s="18"/>
      <c r="H221" s="18"/>
      <c r="I221" s="18"/>
      <c r="J221" s="18"/>
    </row>
    <row r="222" spans="1:10" ht="30" customHeight="1" x14ac:dyDescent="0.2">
      <c r="A222" s="197" t="s">
        <v>171</v>
      </c>
      <c r="B222" s="197"/>
      <c r="C222" s="197"/>
      <c r="D222" s="197"/>
      <c r="E222" s="197"/>
      <c r="F222" s="197"/>
      <c r="G222" s="197"/>
      <c r="H222" s="197"/>
      <c r="I222" s="197"/>
      <c r="J222" s="197"/>
    </row>
    <row r="223" spans="1:10" x14ac:dyDescent="0.2">
      <c r="A223" s="48"/>
      <c r="B223" s="66"/>
      <c r="C223" s="69"/>
      <c r="D223" s="18"/>
      <c r="E223" s="18"/>
      <c r="F223" s="18"/>
      <c r="G223" s="18"/>
      <c r="H223" s="18"/>
      <c r="I223" s="18"/>
      <c r="J223" s="18"/>
    </row>
    <row r="224" spans="1:10" x14ac:dyDescent="0.2">
      <c r="A224" s="202" t="s">
        <v>101</v>
      </c>
      <c r="B224" s="212" t="s">
        <v>102</v>
      </c>
      <c r="C224" s="213"/>
      <c r="D224" s="213"/>
      <c r="E224" s="214"/>
      <c r="F224" s="131"/>
      <c r="G224" s="131"/>
      <c r="H224" s="18"/>
      <c r="I224" s="18"/>
      <c r="J224" s="18"/>
    </row>
    <row r="225" spans="1:10" ht="17.25" customHeight="1" x14ac:dyDescent="0.2">
      <c r="A225" s="208"/>
      <c r="B225" s="209" t="s">
        <v>17</v>
      </c>
      <c r="C225" s="210"/>
      <c r="D225" s="210"/>
      <c r="E225" s="211"/>
      <c r="F225" s="132"/>
      <c r="G225" s="132"/>
      <c r="H225" s="18"/>
      <c r="I225" s="18"/>
      <c r="J225" s="18"/>
    </row>
    <row r="226" spans="1:10" x14ac:dyDescent="0.2">
      <c r="A226" s="133">
        <f>C220</f>
        <v>1000.0000000000001</v>
      </c>
      <c r="B226" s="70">
        <v>5</v>
      </c>
      <c r="C226" s="71">
        <v>10</v>
      </c>
      <c r="D226" s="71">
        <v>20</v>
      </c>
      <c r="E226" s="134">
        <v>30</v>
      </c>
      <c r="F226" s="129"/>
      <c r="G226" s="130"/>
      <c r="H226" s="18"/>
      <c r="I226" s="18"/>
      <c r="J226" s="18"/>
    </row>
    <row r="227" spans="1:10" x14ac:dyDescent="0.2">
      <c r="A227" s="72">
        <v>0</v>
      </c>
      <c r="B227" s="73"/>
      <c r="C227" s="74"/>
      <c r="D227" s="74"/>
      <c r="E227" s="75"/>
      <c r="F227" s="78"/>
      <c r="G227" s="78"/>
      <c r="H227" s="18"/>
      <c r="I227" s="18"/>
      <c r="J227" s="18"/>
    </row>
    <row r="228" spans="1:10" x14ac:dyDescent="0.2">
      <c r="A228" s="76">
        <v>0.05</v>
      </c>
      <c r="B228" s="77"/>
      <c r="C228" s="78"/>
      <c r="D228" s="78"/>
      <c r="E228" s="79"/>
      <c r="F228" s="78"/>
      <c r="G228" s="78"/>
      <c r="H228" s="18"/>
      <c r="I228" s="18"/>
      <c r="J228" s="18"/>
    </row>
    <row r="229" spans="1:10" x14ac:dyDescent="0.2">
      <c r="A229" s="76">
        <v>0.1</v>
      </c>
      <c r="B229" s="77"/>
      <c r="C229" s="78"/>
      <c r="D229" s="78"/>
      <c r="E229" s="79"/>
      <c r="F229" s="78"/>
      <c r="G229" s="78"/>
      <c r="H229" s="18"/>
      <c r="I229" s="18"/>
      <c r="J229" s="18"/>
    </row>
    <row r="230" spans="1:10" x14ac:dyDescent="0.2">
      <c r="A230" s="80">
        <v>0.15</v>
      </c>
      <c r="B230" s="77"/>
      <c r="C230" s="78"/>
      <c r="D230" s="78"/>
      <c r="E230" s="79"/>
      <c r="F230" s="78"/>
      <c r="G230" s="78"/>
      <c r="H230" s="18"/>
      <c r="I230" s="18"/>
      <c r="J230" s="18"/>
    </row>
    <row r="231" spans="1:10" x14ac:dyDescent="0.2">
      <c r="A231" s="81">
        <v>0.2</v>
      </c>
      <c r="B231" s="82"/>
      <c r="C231" s="83"/>
      <c r="D231" s="83"/>
      <c r="E231" s="84"/>
      <c r="F231" s="78"/>
      <c r="G231" s="78"/>
      <c r="H231" s="18"/>
      <c r="I231" s="18"/>
      <c r="J231" s="18"/>
    </row>
    <row r="232" spans="1:10" x14ac:dyDescent="0.2">
      <c r="A232" s="85"/>
      <c r="B232" s="78"/>
      <c r="C232" s="86"/>
      <c r="D232" s="18"/>
      <c r="E232" s="18"/>
      <c r="F232" s="18"/>
      <c r="G232" s="18"/>
      <c r="H232" s="18"/>
      <c r="I232" s="18"/>
      <c r="J232" s="18"/>
    </row>
    <row r="233" spans="1:10" ht="42" customHeight="1" x14ac:dyDescent="0.2">
      <c r="A233" s="197" t="s">
        <v>160</v>
      </c>
      <c r="B233" s="197"/>
      <c r="C233" s="197"/>
      <c r="D233" s="197"/>
      <c r="E233" s="197"/>
      <c r="F233" s="197"/>
      <c r="G233" s="197"/>
      <c r="H233" s="197"/>
      <c r="I233" s="197"/>
      <c r="J233" s="197"/>
    </row>
    <row r="234" spans="1:10" x14ac:dyDescent="0.2">
      <c r="A234" s="87"/>
      <c r="B234" s="86"/>
      <c r="C234" s="86"/>
      <c r="D234" s="18"/>
      <c r="E234" s="18"/>
      <c r="F234" s="18"/>
      <c r="G234" s="18"/>
      <c r="H234" s="18"/>
      <c r="I234" s="18"/>
      <c r="J234" s="18"/>
    </row>
    <row r="235" spans="1:10" x14ac:dyDescent="0.2">
      <c r="A235" s="64"/>
      <c r="B235" s="64"/>
      <c r="C235" s="64"/>
      <c r="D235" s="18"/>
      <c r="E235" s="18"/>
      <c r="F235" s="18"/>
      <c r="G235" s="18"/>
      <c r="H235" s="18"/>
      <c r="I235" s="18"/>
      <c r="J235" s="18"/>
    </row>
    <row r="236" spans="1:10" x14ac:dyDescent="0.2">
      <c r="A236" s="18"/>
      <c r="B236" s="18"/>
      <c r="C236" s="18"/>
      <c r="D236" s="18"/>
      <c r="E236" s="18"/>
      <c r="F236" s="18"/>
      <c r="G236" s="18"/>
      <c r="H236" s="18"/>
      <c r="I236" s="18"/>
      <c r="J236" s="18"/>
    </row>
    <row r="237" spans="1:10" x14ac:dyDescent="0.2">
      <c r="A237" s="18"/>
      <c r="B237" s="18"/>
      <c r="C237" s="27"/>
      <c r="D237" s="27"/>
      <c r="E237" s="27"/>
      <c r="F237" s="27"/>
      <c r="G237" s="27"/>
      <c r="H237" s="27"/>
      <c r="I237" s="18"/>
      <c r="J237" s="18"/>
    </row>
    <row r="238" spans="1:10" x14ac:dyDescent="0.2">
      <c r="A238" s="18"/>
      <c r="B238" s="18"/>
      <c r="C238" s="27"/>
      <c r="D238" s="27"/>
      <c r="E238" s="27"/>
      <c r="F238" s="27"/>
      <c r="G238" s="27"/>
      <c r="H238" s="27"/>
      <c r="I238" s="18"/>
      <c r="J238" s="18"/>
    </row>
    <row r="239" spans="1:10" x14ac:dyDescent="0.2">
      <c r="A239" s="18"/>
      <c r="B239" s="18"/>
      <c r="C239" s="27"/>
      <c r="D239" s="27"/>
      <c r="E239" s="27"/>
      <c r="F239" s="27"/>
      <c r="G239" s="27"/>
      <c r="H239" s="27"/>
      <c r="I239" s="18"/>
      <c r="J239" s="18"/>
    </row>
    <row r="240" spans="1:10" x14ac:dyDescent="0.2">
      <c r="A240" s="18"/>
      <c r="B240" s="18"/>
      <c r="C240" s="27"/>
      <c r="D240" s="27"/>
      <c r="E240" s="27"/>
      <c r="F240" s="27"/>
      <c r="G240" s="27"/>
      <c r="H240" s="27"/>
      <c r="I240" s="18"/>
      <c r="J240" s="18"/>
    </row>
    <row r="241" spans="1:10" x14ac:dyDescent="0.2">
      <c r="A241" s="18"/>
      <c r="B241" s="18"/>
      <c r="C241" s="27"/>
      <c r="D241" s="27"/>
      <c r="E241" s="27"/>
      <c r="F241" s="27"/>
      <c r="G241" s="27"/>
      <c r="H241" s="27"/>
      <c r="I241" s="18"/>
      <c r="J241" s="18"/>
    </row>
    <row r="242" spans="1:10" x14ac:dyDescent="0.2">
      <c r="A242" s="18"/>
      <c r="B242" s="18"/>
      <c r="C242" s="27"/>
      <c r="D242" s="27"/>
      <c r="E242" s="27"/>
      <c r="F242" s="27"/>
      <c r="G242" s="27"/>
      <c r="H242" s="27"/>
      <c r="I242" s="18"/>
      <c r="J242" s="18"/>
    </row>
    <row r="243" spans="1:10" x14ac:dyDescent="0.2">
      <c r="A243" s="18"/>
      <c r="B243" s="18"/>
      <c r="C243" s="27"/>
      <c r="D243" s="27"/>
      <c r="E243" s="27"/>
      <c r="F243" s="27"/>
      <c r="G243" s="27"/>
      <c r="H243" s="27"/>
      <c r="I243" s="18"/>
      <c r="J243" s="18"/>
    </row>
    <row r="244" spans="1:10" x14ac:dyDescent="0.2">
      <c r="A244" s="18"/>
      <c r="B244" s="18"/>
      <c r="C244" s="27"/>
      <c r="D244" s="27"/>
      <c r="E244" s="27"/>
      <c r="F244" s="27"/>
      <c r="G244" s="27"/>
      <c r="H244" s="27"/>
      <c r="I244" s="18"/>
      <c r="J244" s="18"/>
    </row>
    <row r="245" spans="1:10" x14ac:dyDescent="0.2">
      <c r="A245" s="18"/>
      <c r="B245" s="18"/>
      <c r="C245" s="18"/>
      <c r="D245" s="18"/>
      <c r="E245" s="18"/>
      <c r="F245" s="18"/>
      <c r="G245" s="18"/>
      <c r="H245" s="18"/>
      <c r="I245" s="18"/>
      <c r="J245" s="18"/>
    </row>
    <row r="246" spans="1:10" x14ac:dyDescent="0.2">
      <c r="A246" s="18"/>
      <c r="B246" s="18"/>
      <c r="C246" s="18"/>
      <c r="D246" s="18"/>
      <c r="E246" s="18"/>
      <c r="F246" s="18"/>
      <c r="G246" s="18"/>
      <c r="H246" s="18"/>
      <c r="I246" s="18"/>
      <c r="J246" s="18"/>
    </row>
    <row r="247" spans="1:10" x14ac:dyDescent="0.2">
      <c r="A247" s="18"/>
      <c r="B247" s="18"/>
      <c r="C247" s="18"/>
      <c r="D247" s="18"/>
      <c r="E247" s="18"/>
      <c r="F247" s="18"/>
      <c r="G247" s="18"/>
      <c r="H247" s="18"/>
      <c r="I247" s="18"/>
      <c r="J247" s="18"/>
    </row>
    <row r="248" spans="1:10" x14ac:dyDescent="0.2">
      <c r="A248" s="18"/>
      <c r="B248" s="18"/>
      <c r="C248" s="18"/>
      <c r="D248" s="18"/>
      <c r="E248" s="18"/>
      <c r="F248" s="18"/>
      <c r="G248" s="18"/>
      <c r="H248" s="18"/>
      <c r="I248" s="18"/>
      <c r="J248" s="18"/>
    </row>
    <row r="249" spans="1:10" x14ac:dyDescent="0.2">
      <c r="A249" s="18"/>
      <c r="B249" s="18"/>
      <c r="C249" s="18"/>
      <c r="D249" s="18"/>
      <c r="E249" s="18"/>
      <c r="F249" s="18"/>
      <c r="G249" s="18"/>
      <c r="H249" s="18"/>
      <c r="I249" s="18"/>
      <c r="J249" s="18"/>
    </row>
  </sheetData>
  <mergeCells count="40">
    <mergeCell ref="A233:J233"/>
    <mergeCell ref="B155:J155"/>
    <mergeCell ref="D1:F1"/>
    <mergeCell ref="A3:I3"/>
    <mergeCell ref="A5:J5"/>
    <mergeCell ref="A7:J7"/>
    <mergeCell ref="A224:A225"/>
    <mergeCell ref="B225:E225"/>
    <mergeCell ref="B224:E224"/>
    <mergeCell ref="A211:I211"/>
    <mergeCell ref="A198:J198"/>
    <mergeCell ref="A207:J207"/>
    <mergeCell ref="A210:J210"/>
    <mergeCell ref="A212:J212"/>
    <mergeCell ref="A222:J222"/>
    <mergeCell ref="A10:J10"/>
    <mergeCell ref="A19:J19"/>
    <mergeCell ref="A47:J47"/>
    <mergeCell ref="A49:J49"/>
    <mergeCell ref="A50:J50"/>
    <mergeCell ref="A65:J65"/>
    <mergeCell ref="A67:J67"/>
    <mergeCell ref="A83:J83"/>
    <mergeCell ref="A87:J87"/>
    <mergeCell ref="A90:J90"/>
    <mergeCell ref="A102:J102"/>
    <mergeCell ref="A105:J105"/>
    <mergeCell ref="A108:J108"/>
    <mergeCell ref="A118:J118"/>
    <mergeCell ref="A120:J120"/>
    <mergeCell ref="A123:J123"/>
    <mergeCell ref="A151:J151"/>
    <mergeCell ref="A153:J153"/>
    <mergeCell ref="A192:J192"/>
    <mergeCell ref="A195:J195"/>
    <mergeCell ref="A126:J126"/>
    <mergeCell ref="A128:J128"/>
    <mergeCell ref="A135:J135"/>
    <mergeCell ref="A138:J138"/>
    <mergeCell ref="A150:J150"/>
  </mergeCells>
  <phoneticPr fontId="2" type="noConversion"/>
  <printOptions headings="1" gridLines="1"/>
  <pageMargins left="0.5" right="0.5" top="1" bottom="1" header="0.5" footer="0.5"/>
  <pageSetup orientation="portrait" r:id="rId1"/>
  <headerFooter alignWithMargins="0"/>
  <rowBreaks count="6" manualBreakCount="6">
    <brk id="19" max="9" man="1"/>
    <brk id="64" max="9" man="1"/>
    <brk id="121" max="9" man="1"/>
    <brk id="173" max="9" man="1"/>
    <brk id="208" max="9" man="1"/>
    <brk id="23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zoomScaleSheetLayoutView="100" workbookViewId="0"/>
  </sheetViews>
  <sheetFormatPr defaultRowHeight="12.75" x14ac:dyDescent="0.2"/>
  <cols>
    <col min="1" max="2" width="10.7109375" customWidth="1"/>
    <col min="3" max="8" width="10.140625" customWidth="1"/>
  </cols>
  <sheetData>
    <row r="1" spans="1:8" ht="16.5" x14ac:dyDescent="0.25">
      <c r="A1" s="13" t="s">
        <v>109</v>
      </c>
      <c r="H1" s="162">
        <f>'07 Chapter model'!I1</f>
        <v>41297</v>
      </c>
    </row>
    <row r="2" spans="1:8" x14ac:dyDescent="0.2">
      <c r="A2" s="14" t="s">
        <v>46</v>
      </c>
    </row>
    <row r="4" spans="1:8" ht="27" customHeight="1" x14ac:dyDescent="0.2">
      <c r="A4" s="196" t="s">
        <v>116</v>
      </c>
      <c r="B4" s="196"/>
      <c r="C4" s="196"/>
      <c r="D4" s="196"/>
      <c r="E4" s="196"/>
      <c r="F4" s="196"/>
      <c r="G4" s="196"/>
      <c r="H4" s="196"/>
    </row>
    <row r="6" spans="1:8" x14ac:dyDescent="0.2">
      <c r="A6" s="1" t="s">
        <v>117</v>
      </c>
      <c r="B6" s="1"/>
      <c r="C6" s="4">
        <v>8</v>
      </c>
    </row>
    <row r="7" spans="1:8" x14ac:dyDescent="0.2">
      <c r="A7" s="1" t="s">
        <v>118</v>
      </c>
      <c r="B7" s="1"/>
      <c r="C7" s="6">
        <v>70</v>
      </c>
    </row>
    <row r="8" spans="1:8" x14ac:dyDescent="0.2">
      <c r="A8" s="1" t="s">
        <v>2</v>
      </c>
      <c r="B8" s="1"/>
      <c r="C8" s="6">
        <v>1000</v>
      </c>
    </row>
    <row r="9" spans="1:8" ht="14.25" x14ac:dyDescent="0.25">
      <c r="A9" s="1" t="s">
        <v>27</v>
      </c>
      <c r="B9" s="1"/>
      <c r="C9" s="5">
        <v>0.09</v>
      </c>
    </row>
    <row r="10" spans="1:8" x14ac:dyDescent="0.2">
      <c r="A10" s="1"/>
      <c r="B10" s="1"/>
      <c r="C10" s="1"/>
    </row>
    <row r="11" spans="1:8" x14ac:dyDescent="0.2">
      <c r="A11" s="1" t="s">
        <v>7</v>
      </c>
      <c r="B11" s="1"/>
      <c r="C11" s="8">
        <f>-PV(C9,C6,C7,C8,0)</f>
        <v>889.30361770505965</v>
      </c>
    </row>
    <row r="13" spans="1:8" ht="31.5" customHeight="1" x14ac:dyDescent="0.2">
      <c r="A13" s="217" t="s">
        <v>119</v>
      </c>
      <c r="B13" s="217"/>
      <c r="C13" s="217"/>
      <c r="D13" s="217"/>
      <c r="E13" s="217"/>
      <c r="F13" s="217"/>
      <c r="G13" s="217"/>
      <c r="H13" s="217"/>
    </row>
    <row r="15" spans="1:8" x14ac:dyDescent="0.2">
      <c r="A15" s="1" t="s">
        <v>117</v>
      </c>
      <c r="B15" s="1"/>
      <c r="C15" s="4">
        <v>12</v>
      </c>
    </row>
    <row r="16" spans="1:8" x14ac:dyDescent="0.2">
      <c r="A16" s="1" t="s">
        <v>25</v>
      </c>
      <c r="B16" s="1"/>
      <c r="C16" s="15">
        <v>0.1</v>
      </c>
    </row>
    <row r="17" spans="1:3" x14ac:dyDescent="0.2">
      <c r="A17" s="1" t="s">
        <v>118</v>
      </c>
      <c r="B17" s="1"/>
      <c r="C17" s="6">
        <f>C16*C18</f>
        <v>100</v>
      </c>
    </row>
    <row r="18" spans="1:3" x14ac:dyDescent="0.2">
      <c r="A18" s="1" t="s">
        <v>2</v>
      </c>
      <c r="B18" s="1"/>
      <c r="C18" s="6">
        <v>1000</v>
      </c>
    </row>
    <row r="19" spans="1:3" ht="14.25" x14ac:dyDescent="0.25">
      <c r="A19" s="1" t="s">
        <v>27</v>
      </c>
      <c r="B19" s="1"/>
      <c r="C19" s="5">
        <v>0.08</v>
      </c>
    </row>
    <row r="20" spans="1:3" x14ac:dyDescent="0.2">
      <c r="A20" s="1"/>
      <c r="B20" s="1"/>
      <c r="C20" s="1"/>
    </row>
    <row r="21" spans="1:3" x14ac:dyDescent="0.2">
      <c r="A21" s="1" t="s">
        <v>7</v>
      </c>
      <c r="B21" s="1"/>
      <c r="C21" s="8">
        <f>-PV(C19,C15,C17,C18,0)</f>
        <v>1150.7215603385023</v>
      </c>
    </row>
  </sheetData>
  <mergeCells count="2">
    <mergeCell ref="A4:H4"/>
    <mergeCell ref="A13:H13"/>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zoomScaleSheetLayoutView="100" workbookViewId="0"/>
  </sheetViews>
  <sheetFormatPr defaultRowHeight="12.75" x14ac:dyDescent="0.2"/>
  <cols>
    <col min="1" max="1" width="10.7109375" customWidth="1"/>
    <col min="2" max="2" width="12.5703125" customWidth="1"/>
    <col min="3" max="8" width="10.140625" customWidth="1"/>
  </cols>
  <sheetData>
    <row r="1" spans="1:8" ht="16.5" x14ac:dyDescent="0.25">
      <c r="A1" s="13" t="s">
        <v>110</v>
      </c>
      <c r="H1" s="162">
        <f>'07 Chapter model'!I1</f>
        <v>41297</v>
      </c>
    </row>
    <row r="2" spans="1:8" x14ac:dyDescent="0.2">
      <c r="A2" s="14" t="s">
        <v>46</v>
      </c>
    </row>
    <row r="4" spans="1:8" ht="32.25" customHeight="1" x14ac:dyDescent="0.2">
      <c r="A4" s="196" t="s">
        <v>120</v>
      </c>
      <c r="B4" s="196"/>
      <c r="C4" s="196"/>
      <c r="D4" s="196"/>
      <c r="E4" s="196"/>
      <c r="F4" s="196"/>
      <c r="G4" s="196"/>
      <c r="H4" s="196"/>
    </row>
    <row r="6" spans="1:8" x14ac:dyDescent="0.2">
      <c r="A6" s="1" t="s">
        <v>117</v>
      </c>
      <c r="B6" s="1"/>
      <c r="D6" s="4">
        <v>7</v>
      </c>
      <c r="E6" s="9"/>
      <c r="F6" s="1"/>
      <c r="G6" s="1"/>
    </row>
    <row r="7" spans="1:8" x14ac:dyDescent="0.2">
      <c r="A7" s="1" t="s">
        <v>118</v>
      </c>
      <c r="B7" s="1"/>
      <c r="D7" s="10">
        <v>90</v>
      </c>
    </row>
    <row r="8" spans="1:8" x14ac:dyDescent="0.2">
      <c r="A8" s="1" t="s">
        <v>36</v>
      </c>
      <c r="B8" s="1"/>
      <c r="D8" s="10">
        <v>-975</v>
      </c>
      <c r="E8" s="9"/>
      <c r="F8" s="1"/>
      <c r="G8" s="1"/>
    </row>
    <row r="9" spans="1:8" ht="13.5" thickBot="1" x14ac:dyDescent="0.25">
      <c r="A9" s="1" t="s">
        <v>37</v>
      </c>
      <c r="B9" s="1"/>
      <c r="D9" s="10">
        <v>1000</v>
      </c>
      <c r="E9" s="9"/>
      <c r="F9" s="1"/>
      <c r="G9" s="1"/>
    </row>
    <row r="10" spans="1:8" ht="15" thickBot="1" x14ac:dyDescent="0.3">
      <c r="A10" s="1" t="s">
        <v>82</v>
      </c>
      <c r="B10" s="1"/>
      <c r="D10" s="11">
        <f>RATE(D6,D7,D8,D9)</f>
        <v>9.5051769867517066E-2</v>
      </c>
      <c r="E10" s="1" t="s">
        <v>83</v>
      </c>
    </row>
    <row r="12" spans="1:8" ht="40.5" customHeight="1" x14ac:dyDescent="0.2">
      <c r="A12" s="196" t="s">
        <v>172</v>
      </c>
      <c r="B12" s="196"/>
      <c r="C12" s="196"/>
      <c r="D12" s="196"/>
      <c r="E12" s="196"/>
      <c r="F12" s="196"/>
      <c r="G12" s="196"/>
      <c r="H12" s="196"/>
    </row>
    <row r="14" spans="1:8" x14ac:dyDescent="0.2">
      <c r="A14" s="1" t="s">
        <v>117</v>
      </c>
      <c r="B14" s="1"/>
      <c r="C14" s="4">
        <v>20</v>
      </c>
      <c r="D14" s="9"/>
      <c r="E14" s="1" t="s">
        <v>121</v>
      </c>
      <c r="F14" s="1"/>
      <c r="G14" s="4">
        <v>5</v>
      </c>
    </row>
    <row r="15" spans="1:8" x14ac:dyDescent="0.2">
      <c r="A15" s="1" t="s">
        <v>118</v>
      </c>
      <c r="B15" s="1"/>
      <c r="C15" s="6">
        <v>120</v>
      </c>
      <c r="D15" s="1"/>
      <c r="E15" s="1" t="s">
        <v>118</v>
      </c>
      <c r="F15" s="1"/>
      <c r="G15" s="6">
        <v>120</v>
      </c>
    </row>
    <row r="16" spans="1:8" x14ac:dyDescent="0.2">
      <c r="A16" s="1" t="s">
        <v>36</v>
      </c>
      <c r="B16" s="1"/>
      <c r="C16" s="6">
        <v>-1275</v>
      </c>
      <c r="D16" s="9"/>
      <c r="E16" s="1" t="s">
        <v>36</v>
      </c>
      <c r="F16" s="1"/>
      <c r="G16" s="6">
        <v>-1275</v>
      </c>
    </row>
    <row r="17" spans="1:8" x14ac:dyDescent="0.2">
      <c r="A17" s="1" t="s">
        <v>37</v>
      </c>
      <c r="B17" s="1"/>
      <c r="C17" s="6">
        <v>1000</v>
      </c>
      <c r="D17" s="9"/>
      <c r="E17" s="1" t="s">
        <v>47</v>
      </c>
      <c r="F17" s="1"/>
      <c r="G17" s="6">
        <v>1120</v>
      </c>
    </row>
    <row r="18" spans="1:8" ht="13.5" thickBot="1" x14ac:dyDescent="0.25"/>
    <row r="19" spans="1:8" ht="13.5" thickBot="1" x14ac:dyDescent="0.25">
      <c r="A19" s="1" t="s">
        <v>49</v>
      </c>
      <c r="B19" s="1"/>
      <c r="C19" s="11">
        <f>RATE(C14,C15,C16,C17)</f>
        <v>8.9896858214613934E-2</v>
      </c>
      <c r="E19" s="1" t="s">
        <v>48</v>
      </c>
      <c r="F19" s="1"/>
      <c r="G19" s="11">
        <f>RATE(G14,G15,G16,G17)</f>
        <v>7.3108704786858311E-2</v>
      </c>
    </row>
    <row r="21" spans="1:8" x14ac:dyDescent="0.2">
      <c r="A21" s="217" t="s">
        <v>173</v>
      </c>
      <c r="B21" s="217"/>
      <c r="C21" s="217"/>
      <c r="D21" s="217"/>
      <c r="E21" s="217"/>
      <c r="F21" s="217"/>
      <c r="G21" s="217"/>
      <c r="H21" s="217"/>
    </row>
    <row r="23" spans="1:8" x14ac:dyDescent="0.2">
      <c r="A23" s="1" t="s">
        <v>49</v>
      </c>
      <c r="B23" s="1"/>
      <c r="C23" s="16">
        <f>C19</f>
        <v>8.9896858214613934E-2</v>
      </c>
    </row>
    <row r="24" spans="1:8" x14ac:dyDescent="0.2">
      <c r="A24" s="1" t="s">
        <v>48</v>
      </c>
      <c r="B24" s="1"/>
      <c r="C24" s="16">
        <f>G19</f>
        <v>7.3108704786858311E-2</v>
      </c>
    </row>
    <row r="25" spans="1:8" ht="13.5" thickBot="1" x14ac:dyDescent="0.25"/>
    <row r="26" spans="1:8" ht="13.5" thickBot="1" x14ac:dyDescent="0.25">
      <c r="A26" s="1" t="s">
        <v>50</v>
      </c>
      <c r="B26" s="1"/>
      <c r="C26" s="11">
        <f>MIN(C23:C24)</f>
        <v>7.3108704786858311E-2</v>
      </c>
    </row>
  </sheetData>
  <mergeCells count="3">
    <mergeCell ref="A4:H4"/>
    <mergeCell ref="A12:H12"/>
    <mergeCell ref="A21:H2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zoomScaleSheetLayoutView="100" workbookViewId="0"/>
  </sheetViews>
  <sheetFormatPr defaultRowHeight="12.75" x14ac:dyDescent="0.2"/>
  <cols>
    <col min="1" max="2" width="10.7109375" customWidth="1"/>
    <col min="3" max="8" width="10.140625" customWidth="1"/>
  </cols>
  <sheetData>
    <row r="1" spans="1:8" ht="16.5" x14ac:dyDescent="0.25">
      <c r="A1" s="13" t="s">
        <v>111</v>
      </c>
      <c r="H1" s="162">
        <f>'07 Chapter model'!I1</f>
        <v>41297</v>
      </c>
    </row>
    <row r="2" spans="1:8" x14ac:dyDescent="0.2">
      <c r="A2" s="14" t="s">
        <v>46</v>
      </c>
    </row>
    <row r="4" spans="1:8" ht="42" customHeight="1" x14ac:dyDescent="0.2">
      <c r="A4" s="196" t="s">
        <v>210</v>
      </c>
      <c r="B4" s="196"/>
      <c r="C4" s="196"/>
      <c r="D4" s="196"/>
      <c r="E4" s="196"/>
      <c r="F4" s="196"/>
      <c r="G4" s="196"/>
      <c r="H4" s="196"/>
    </row>
    <row r="6" spans="1:8" x14ac:dyDescent="0.2">
      <c r="A6" s="1" t="s">
        <v>117</v>
      </c>
      <c r="B6" s="1"/>
      <c r="C6" s="4">
        <v>19</v>
      </c>
    </row>
    <row r="7" spans="1:8" x14ac:dyDescent="0.2">
      <c r="A7" s="1" t="s">
        <v>25</v>
      </c>
      <c r="B7" s="1"/>
      <c r="C7" s="15">
        <v>0.08</v>
      </c>
    </row>
    <row r="8" spans="1:8" x14ac:dyDescent="0.2">
      <c r="A8" s="1" t="s">
        <v>118</v>
      </c>
      <c r="B8" s="1"/>
      <c r="C8" s="6">
        <f>C7*C9</f>
        <v>80</v>
      </c>
    </row>
    <row r="9" spans="1:8" x14ac:dyDescent="0.2">
      <c r="A9" s="1" t="s">
        <v>2</v>
      </c>
      <c r="B9" s="1"/>
      <c r="C9" s="6">
        <v>1000</v>
      </c>
    </row>
    <row r="10" spans="1:8" ht="14.25" x14ac:dyDescent="0.25">
      <c r="A10" s="1" t="s">
        <v>57</v>
      </c>
      <c r="B10" s="1"/>
      <c r="C10" s="5">
        <v>0.06</v>
      </c>
    </row>
    <row r="11" spans="1:8" x14ac:dyDescent="0.2">
      <c r="A11" s="1"/>
      <c r="B11" s="1"/>
      <c r="C11" s="1"/>
    </row>
    <row r="12" spans="1:8" x14ac:dyDescent="0.2">
      <c r="A12" s="1" t="s">
        <v>7</v>
      </c>
      <c r="B12" s="1"/>
      <c r="C12" s="8">
        <f>-PV(C10,C6,C8,C9,0)</f>
        <v>1223.1623298335835</v>
      </c>
    </row>
    <row r="14" spans="1:8" ht="27.75" customHeight="1" x14ac:dyDescent="0.2">
      <c r="A14" s="217" t="s">
        <v>174</v>
      </c>
      <c r="B14" s="217"/>
      <c r="C14" s="217"/>
      <c r="D14" s="217"/>
      <c r="E14" s="217"/>
      <c r="F14" s="217"/>
      <c r="G14" s="217"/>
      <c r="H14" s="217"/>
    </row>
    <row r="16" spans="1:8" x14ac:dyDescent="0.2">
      <c r="A16" s="1" t="s">
        <v>117</v>
      </c>
      <c r="B16" s="1"/>
      <c r="C16" s="4">
        <v>19</v>
      </c>
    </row>
    <row r="17" spans="1:3" x14ac:dyDescent="0.2">
      <c r="A17" s="1" t="s">
        <v>25</v>
      </c>
      <c r="B17" s="1"/>
      <c r="C17" s="15">
        <v>0.08</v>
      </c>
    </row>
    <row r="18" spans="1:3" x14ac:dyDescent="0.2">
      <c r="A18" s="1" t="s">
        <v>118</v>
      </c>
      <c r="B18" s="1"/>
      <c r="C18" s="6">
        <f>C17*C19</f>
        <v>80</v>
      </c>
    </row>
    <row r="19" spans="1:3" x14ac:dyDescent="0.2">
      <c r="A19" s="1" t="s">
        <v>2</v>
      </c>
      <c r="B19" s="1"/>
      <c r="C19" s="6">
        <v>1000</v>
      </c>
    </row>
    <row r="20" spans="1:3" ht="14.25" x14ac:dyDescent="0.25">
      <c r="A20" s="1" t="s">
        <v>57</v>
      </c>
      <c r="B20" s="1"/>
      <c r="C20" s="5">
        <v>0.1</v>
      </c>
    </row>
    <row r="21" spans="1:3" x14ac:dyDescent="0.2">
      <c r="A21" s="1"/>
      <c r="B21" s="1"/>
      <c r="C21" s="1"/>
    </row>
    <row r="22" spans="1:3" x14ac:dyDescent="0.2">
      <c r="A22" s="1" t="s">
        <v>7</v>
      </c>
      <c r="B22" s="1"/>
      <c r="C22" s="8">
        <f>-PV(C20,C16,C18,C19,0)</f>
        <v>832.70159816531157</v>
      </c>
    </row>
  </sheetData>
  <mergeCells count="2">
    <mergeCell ref="A4:H4"/>
    <mergeCell ref="A14:H14"/>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zoomScaleSheetLayoutView="100" workbookViewId="0"/>
  </sheetViews>
  <sheetFormatPr defaultRowHeight="12.75" x14ac:dyDescent="0.2"/>
  <cols>
    <col min="1" max="2" width="10.7109375" customWidth="1"/>
    <col min="3" max="8" width="10.140625" customWidth="1"/>
  </cols>
  <sheetData>
    <row r="1" spans="1:8" ht="16.5" x14ac:dyDescent="0.25">
      <c r="A1" s="13" t="s">
        <v>112</v>
      </c>
      <c r="H1" s="162">
        <f>'07 Chapter model'!I1</f>
        <v>41297</v>
      </c>
    </row>
    <row r="2" spans="1:8" x14ac:dyDescent="0.2">
      <c r="A2" s="14" t="s">
        <v>46</v>
      </c>
    </row>
    <row r="4" spans="1:8" ht="42.75" customHeight="1" x14ac:dyDescent="0.2">
      <c r="A4" s="217" t="s">
        <v>175</v>
      </c>
      <c r="B4" s="217"/>
      <c r="C4" s="217"/>
      <c r="D4" s="217"/>
      <c r="E4" s="217"/>
      <c r="F4" s="217"/>
      <c r="G4" s="217"/>
      <c r="H4" s="217"/>
    </row>
    <row r="6" spans="1:8" x14ac:dyDescent="0.2">
      <c r="A6" s="1" t="s">
        <v>51</v>
      </c>
      <c r="C6" s="4">
        <v>2</v>
      </c>
    </row>
    <row r="7" spans="1:8" x14ac:dyDescent="0.2">
      <c r="A7" s="1" t="s">
        <v>117</v>
      </c>
      <c r="B7" s="1"/>
      <c r="C7" s="4">
        <v>20</v>
      </c>
    </row>
    <row r="8" spans="1:8" x14ac:dyDescent="0.2">
      <c r="A8" s="1" t="s">
        <v>25</v>
      </c>
      <c r="B8" s="1"/>
      <c r="C8" s="15">
        <v>0.08</v>
      </c>
    </row>
    <row r="9" spans="1:8" x14ac:dyDescent="0.2">
      <c r="A9" s="1" t="s">
        <v>118</v>
      </c>
      <c r="B9" s="1"/>
      <c r="C9" s="6">
        <f>C8*C10/C6</f>
        <v>40</v>
      </c>
    </row>
    <row r="10" spans="1:8" x14ac:dyDescent="0.2">
      <c r="A10" s="1" t="s">
        <v>2</v>
      </c>
      <c r="B10" s="1"/>
      <c r="C10" s="6">
        <v>1000</v>
      </c>
    </row>
    <row r="11" spans="1:8" ht="14.25" x14ac:dyDescent="0.25">
      <c r="A11" s="1" t="s">
        <v>27</v>
      </c>
      <c r="B11" s="1"/>
      <c r="C11" s="5">
        <v>7.0000000000000007E-2</v>
      </c>
    </row>
    <row r="12" spans="1:8" x14ac:dyDescent="0.2">
      <c r="A12" s="1"/>
      <c r="B12" s="1"/>
      <c r="C12" s="1"/>
    </row>
    <row r="13" spans="1:8" x14ac:dyDescent="0.2">
      <c r="A13" s="1" t="s">
        <v>7</v>
      </c>
      <c r="B13" s="1"/>
      <c r="C13" s="8">
        <f>-PV(C11/C6,C7*C6,C9,C10,0)</f>
        <v>1106.7753616864875</v>
      </c>
    </row>
  </sheetData>
  <mergeCells count="1">
    <mergeCell ref="A4:H4"/>
  </mergeCells>
  <phoneticPr fontId="2"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zoomScaleNormal="100" zoomScaleSheetLayoutView="100" workbookViewId="0"/>
  </sheetViews>
  <sheetFormatPr defaultRowHeight="12.75" x14ac:dyDescent="0.2"/>
  <cols>
    <col min="1" max="1" width="10.5703125" style="176" customWidth="1"/>
    <col min="2" max="2" width="9.140625" style="176"/>
    <col min="3" max="3" width="12.7109375" style="176" customWidth="1"/>
    <col min="4" max="4" width="9.7109375" style="176" bestFit="1" customWidth="1"/>
    <col min="5" max="16384" width="9.140625" style="176"/>
  </cols>
  <sheetData>
    <row r="1" spans="1:10" ht="15" x14ac:dyDescent="0.2">
      <c r="A1" s="175" t="s">
        <v>182</v>
      </c>
      <c r="I1" s="195">
        <f>'07 Chapter model'!I1</f>
        <v>41297</v>
      </c>
    </row>
    <row r="3" spans="1:10" ht="30.75" customHeight="1" x14ac:dyDescent="0.2">
      <c r="A3" s="218" t="s">
        <v>183</v>
      </c>
      <c r="B3" s="218"/>
      <c r="C3" s="218"/>
      <c r="D3" s="218"/>
      <c r="E3" s="218"/>
      <c r="F3" s="218"/>
      <c r="G3" s="218"/>
      <c r="H3" s="218"/>
      <c r="I3" s="218"/>
      <c r="J3" s="177"/>
    </row>
    <row r="5" spans="1:10" ht="12.75" customHeight="1" x14ac:dyDescent="0.2">
      <c r="A5" s="221" t="s">
        <v>184</v>
      </c>
      <c r="B5" s="222" t="s">
        <v>185</v>
      </c>
      <c r="C5" s="221" t="s">
        <v>186</v>
      </c>
      <c r="D5" s="223" t="s">
        <v>187</v>
      </c>
      <c r="E5" s="224" t="s">
        <v>188</v>
      </c>
      <c r="F5" s="224"/>
      <c r="G5" s="224"/>
      <c r="H5" s="224"/>
      <c r="I5" s="224"/>
    </row>
    <row r="6" spans="1:10" ht="12.75" customHeight="1" x14ac:dyDescent="0.2">
      <c r="A6" s="221"/>
      <c r="B6" s="222"/>
      <c r="C6" s="221"/>
      <c r="D6" s="223"/>
      <c r="E6" s="221" t="s">
        <v>189</v>
      </c>
      <c r="F6" s="221"/>
      <c r="G6" s="221"/>
      <c r="H6" s="221"/>
      <c r="I6" s="221"/>
    </row>
    <row r="8" spans="1:10" x14ac:dyDescent="0.2">
      <c r="A8" s="178" t="s">
        <v>35</v>
      </c>
    </row>
    <row r="10" spans="1:10" ht="68.25" customHeight="1" x14ac:dyDescent="0.2">
      <c r="A10" s="218" t="s">
        <v>211</v>
      </c>
      <c r="B10" s="218"/>
      <c r="C10" s="218"/>
      <c r="D10" s="218"/>
      <c r="E10" s="218"/>
      <c r="F10" s="218"/>
      <c r="G10" s="218"/>
      <c r="H10" s="218"/>
      <c r="I10" s="218"/>
    </row>
    <row r="12" spans="1:10" x14ac:dyDescent="0.2">
      <c r="A12" s="179" t="s">
        <v>186</v>
      </c>
      <c r="D12" s="180">
        <v>40</v>
      </c>
    </row>
    <row r="13" spans="1:10" x14ac:dyDescent="0.2">
      <c r="A13" s="179" t="s">
        <v>190</v>
      </c>
      <c r="D13" s="181">
        <v>79</v>
      </c>
    </row>
    <row r="14" spans="1:10" x14ac:dyDescent="0.2">
      <c r="A14" s="179" t="s">
        <v>191</v>
      </c>
      <c r="D14" s="181">
        <v>180</v>
      </c>
    </row>
    <row r="16" spans="1:10" ht="13.5" thickBot="1" x14ac:dyDescent="0.25">
      <c r="A16" s="179" t="s">
        <v>192</v>
      </c>
      <c r="C16" s="182">
        <f>D12</f>
        <v>40</v>
      </c>
      <c r="D16" s="183" t="s">
        <v>187</v>
      </c>
      <c r="E16" s="184" t="s">
        <v>193</v>
      </c>
    </row>
    <row r="17" spans="1:3" ht="13.5" thickBot="1" x14ac:dyDescent="0.25">
      <c r="A17" s="185" t="s">
        <v>192</v>
      </c>
      <c r="B17" s="186"/>
      <c r="C17" s="187">
        <f>C16*(D13/D14)</f>
        <v>17.555555555555557</v>
      </c>
    </row>
    <row r="19" spans="1:3" x14ac:dyDescent="0.2">
      <c r="A19" s="178" t="s">
        <v>194</v>
      </c>
    </row>
    <row r="21" spans="1:3" x14ac:dyDescent="0.2">
      <c r="A21" s="179" t="s">
        <v>195</v>
      </c>
    </row>
    <row r="22" spans="1:3" x14ac:dyDescent="0.2">
      <c r="A22" s="179" t="s">
        <v>196</v>
      </c>
    </row>
    <row r="23" spans="1:3" x14ac:dyDescent="0.2">
      <c r="A23" s="179"/>
    </row>
    <row r="24" spans="1:3" x14ac:dyDescent="0.2">
      <c r="A24" s="179"/>
    </row>
    <row r="25" spans="1:3" x14ac:dyDescent="0.2">
      <c r="A25" s="179"/>
    </row>
    <row r="26" spans="1:3" x14ac:dyDescent="0.2">
      <c r="A26" s="179"/>
    </row>
    <row r="27" spans="1:3" x14ac:dyDescent="0.2">
      <c r="A27" s="179"/>
    </row>
    <row r="67" spans="1:9" ht="42" customHeight="1" x14ac:dyDescent="0.2">
      <c r="A67" s="219" t="s">
        <v>197</v>
      </c>
      <c r="B67" s="219"/>
      <c r="C67" s="219"/>
      <c r="D67" s="219"/>
      <c r="E67" s="219"/>
      <c r="F67" s="219"/>
      <c r="G67" s="219"/>
      <c r="H67" s="219"/>
      <c r="I67" s="219"/>
    </row>
    <row r="69" spans="1:9" ht="28.5" customHeight="1" x14ac:dyDescent="0.2">
      <c r="A69" s="219" t="s">
        <v>198</v>
      </c>
      <c r="B69" s="219"/>
      <c r="C69" s="219"/>
      <c r="D69" s="219"/>
      <c r="E69" s="219"/>
      <c r="F69" s="219"/>
      <c r="G69" s="219"/>
      <c r="H69" s="219"/>
      <c r="I69" s="219"/>
    </row>
    <row r="71" spans="1:9" ht="24.75" customHeight="1" x14ac:dyDescent="0.2">
      <c r="A71" s="219" t="s">
        <v>199</v>
      </c>
      <c r="B71" s="219"/>
      <c r="C71" s="219"/>
      <c r="D71" s="219"/>
      <c r="E71" s="219"/>
      <c r="F71" s="219"/>
      <c r="G71" s="219"/>
      <c r="H71" s="219"/>
      <c r="I71" s="219"/>
    </row>
    <row r="72" spans="1:9" x14ac:dyDescent="0.2">
      <c r="A72" s="188"/>
      <c r="B72" s="188"/>
      <c r="C72" s="188"/>
      <c r="D72" s="188"/>
      <c r="E72" s="188"/>
      <c r="F72" s="188"/>
      <c r="G72" s="188"/>
      <c r="H72" s="188"/>
      <c r="I72" s="188"/>
    </row>
    <row r="73" spans="1:9" x14ac:dyDescent="0.2">
      <c r="A73" s="189" t="s">
        <v>200</v>
      </c>
      <c r="B73" s="188"/>
      <c r="C73" s="188"/>
      <c r="D73" s="188"/>
      <c r="E73" s="188"/>
      <c r="F73" s="188"/>
      <c r="G73" s="188"/>
      <c r="H73" s="188"/>
      <c r="I73" s="188"/>
    </row>
    <row r="75" spans="1:9" x14ac:dyDescent="0.2">
      <c r="A75" s="179" t="s">
        <v>201</v>
      </c>
      <c r="C75" s="181">
        <f>DATE(2011,2,22)</f>
        <v>40596</v>
      </c>
      <c r="D75" s="190" t="s">
        <v>207</v>
      </c>
    </row>
    <row r="76" spans="1:9" x14ac:dyDescent="0.2">
      <c r="A76" s="179" t="s">
        <v>202</v>
      </c>
      <c r="B76" s="179"/>
      <c r="C76" s="181">
        <f>DATE(2011,8,22)</f>
        <v>40777</v>
      </c>
      <c r="D76" s="190" t="s">
        <v>208</v>
      </c>
    </row>
    <row r="77" spans="1:9" x14ac:dyDescent="0.2">
      <c r="A77" s="179" t="s">
        <v>203</v>
      </c>
      <c r="B77" s="179"/>
      <c r="C77" s="181">
        <f>DATE(2011,5,11)</f>
        <v>40674</v>
      </c>
      <c r="D77" s="190" t="s">
        <v>209</v>
      </c>
    </row>
    <row r="78" spans="1:9" x14ac:dyDescent="0.2">
      <c r="A78" s="179" t="s">
        <v>204</v>
      </c>
      <c r="B78" s="179"/>
      <c r="C78" s="191">
        <v>0.08</v>
      </c>
    </row>
    <row r="79" spans="1:9" x14ac:dyDescent="0.2">
      <c r="A79" s="179" t="s">
        <v>2</v>
      </c>
      <c r="B79" s="179"/>
      <c r="C79" s="192">
        <v>1000</v>
      </c>
    </row>
    <row r="80" spans="1:9" x14ac:dyDescent="0.2">
      <c r="A80" s="179" t="s">
        <v>205</v>
      </c>
      <c r="B80" s="179"/>
      <c r="C80" s="181">
        <v>2</v>
      </c>
    </row>
    <row r="81" spans="1:9" ht="13.5" thickBot="1" x14ac:dyDescent="0.25">
      <c r="A81" s="179"/>
      <c r="B81" s="179"/>
      <c r="C81" s="192"/>
    </row>
    <row r="82" spans="1:9" ht="13.5" thickBot="1" x14ac:dyDescent="0.25">
      <c r="A82" s="185" t="s">
        <v>184</v>
      </c>
      <c r="B82" s="193"/>
      <c r="C82" s="194">
        <f>ACCRINT(C75,C76,C77,C78,C79,C80)</f>
        <v>17.555555555555557</v>
      </c>
    </row>
    <row r="84" spans="1:9" ht="27.75" customHeight="1" x14ac:dyDescent="0.2">
      <c r="A84" s="220" t="s">
        <v>206</v>
      </c>
      <c r="B84" s="220"/>
      <c r="C84" s="220"/>
      <c r="D84" s="220"/>
      <c r="E84" s="220"/>
      <c r="F84" s="220"/>
      <c r="G84" s="220"/>
      <c r="H84" s="220"/>
      <c r="I84" s="220"/>
    </row>
  </sheetData>
  <mergeCells count="12">
    <mergeCell ref="A3:I3"/>
    <mergeCell ref="A5:A6"/>
    <mergeCell ref="B5:B6"/>
    <mergeCell ref="C5:C6"/>
    <mergeCell ref="D5:D6"/>
    <mergeCell ref="E5:I5"/>
    <mergeCell ref="E6:I6"/>
    <mergeCell ref="A10:I10"/>
    <mergeCell ref="A67:I67"/>
    <mergeCell ref="A69:I69"/>
    <mergeCell ref="A71:I71"/>
    <mergeCell ref="A84:I84"/>
  </mergeCells>
  <pageMargins left="0.7" right="0.7" top="0.75" bottom="0.75" header="0.3" footer="0.3"/>
  <pageSetup orientation="portrait" r:id="rId1"/>
  <rowBreaks count="2" manualBreakCount="2">
    <brk id="18" max="16383" man="1"/>
    <brk id="6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zoomScaleSheetLayoutView="100" workbookViewId="0"/>
  </sheetViews>
  <sheetFormatPr defaultRowHeight="12.75" x14ac:dyDescent="0.2"/>
  <cols>
    <col min="1" max="2" width="9.140625" style="135"/>
    <col min="3" max="3" width="10.5703125" style="135" bestFit="1" customWidth="1"/>
    <col min="4" max="4" width="10.85546875" style="135" bestFit="1" customWidth="1"/>
    <col min="5" max="7" width="11.140625" style="135" bestFit="1" customWidth="1"/>
    <col min="8" max="8" width="9.7109375" style="135" customWidth="1"/>
    <col min="9" max="16384" width="9.140625" style="135"/>
  </cols>
  <sheetData>
    <row r="1" spans="1:9" ht="15" x14ac:dyDescent="0.2">
      <c r="A1" s="22" t="s">
        <v>142</v>
      </c>
      <c r="H1" s="162">
        <f>'07 Chapter model'!I1</f>
        <v>41297</v>
      </c>
    </row>
    <row r="2" spans="1:9" x14ac:dyDescent="0.2">
      <c r="B2" s="18"/>
      <c r="C2" s="18"/>
      <c r="D2" s="18"/>
      <c r="E2" s="18"/>
      <c r="F2" s="18"/>
      <c r="G2" s="18"/>
      <c r="H2" s="18"/>
      <c r="I2" s="18"/>
    </row>
    <row r="3" spans="1:9" ht="81" customHeight="1" x14ac:dyDescent="0.2">
      <c r="A3" s="197" t="s">
        <v>176</v>
      </c>
      <c r="B3" s="197"/>
      <c r="C3" s="197"/>
      <c r="D3" s="197"/>
      <c r="E3" s="197"/>
      <c r="F3" s="197"/>
      <c r="G3" s="197"/>
      <c r="H3" s="197"/>
      <c r="I3" s="174"/>
    </row>
    <row r="4" spans="1:9" x14ac:dyDescent="0.2">
      <c r="A4" s="18"/>
      <c r="B4" s="18"/>
      <c r="C4" s="18"/>
      <c r="D4" s="18"/>
      <c r="E4" s="18"/>
      <c r="F4" s="18"/>
      <c r="G4" s="18"/>
      <c r="H4" s="18"/>
      <c r="I4" s="18"/>
    </row>
    <row r="5" spans="1:9" ht="27.75" customHeight="1" x14ac:dyDescent="0.2">
      <c r="A5" s="196" t="s">
        <v>181</v>
      </c>
      <c r="B5" s="196"/>
      <c r="C5" s="196"/>
      <c r="D5" s="196"/>
      <c r="E5" s="196"/>
      <c r="F5" s="196"/>
      <c r="G5" s="196"/>
      <c r="H5" s="196"/>
      <c r="I5" s="161"/>
    </row>
    <row r="6" spans="1:9" x14ac:dyDescent="0.2">
      <c r="A6" s="18"/>
      <c r="B6" s="18"/>
      <c r="C6" s="18"/>
      <c r="D6" s="18"/>
      <c r="E6" s="18"/>
      <c r="F6" s="18"/>
      <c r="G6" s="18"/>
      <c r="H6" s="18"/>
      <c r="I6" s="18"/>
    </row>
    <row r="7" spans="1:9" x14ac:dyDescent="0.2">
      <c r="A7" s="136" t="s">
        <v>1</v>
      </c>
      <c r="B7" s="18"/>
      <c r="C7" s="18"/>
      <c r="D7" s="18"/>
      <c r="E7" s="18"/>
      <c r="F7" s="18"/>
      <c r="G7" s="18"/>
      <c r="H7" s="18"/>
      <c r="I7" s="18"/>
    </row>
    <row r="8" spans="1:9" x14ac:dyDescent="0.2">
      <c r="A8" s="18" t="s">
        <v>2</v>
      </c>
      <c r="B8" s="18"/>
      <c r="C8" s="50">
        <v>1000</v>
      </c>
      <c r="D8" s="18"/>
      <c r="E8" s="18"/>
      <c r="F8" s="18"/>
      <c r="G8" s="18"/>
      <c r="H8" s="18"/>
      <c r="I8" s="18"/>
    </row>
    <row r="9" spans="1:9" ht="14.25" x14ac:dyDescent="0.2">
      <c r="A9" s="18" t="s">
        <v>27</v>
      </c>
      <c r="B9" s="18"/>
      <c r="C9" s="137">
        <v>0.06</v>
      </c>
      <c r="D9" s="18"/>
      <c r="E9" s="18"/>
      <c r="F9" s="18"/>
      <c r="G9" s="18"/>
      <c r="H9" s="18"/>
      <c r="I9" s="18"/>
    </row>
    <row r="10" spans="1:9" x14ac:dyDescent="0.2">
      <c r="A10" s="18" t="s">
        <v>21</v>
      </c>
      <c r="B10" s="18"/>
      <c r="C10" s="23">
        <v>5</v>
      </c>
      <c r="D10" s="18"/>
      <c r="E10" s="18"/>
      <c r="F10" s="18"/>
      <c r="G10" s="18"/>
      <c r="H10" s="18"/>
      <c r="I10" s="18"/>
    </row>
    <row r="11" spans="1:9" x14ac:dyDescent="0.2">
      <c r="A11" s="18" t="s">
        <v>104</v>
      </c>
      <c r="B11" s="18"/>
      <c r="C11" s="137">
        <v>0.4</v>
      </c>
      <c r="D11" s="18"/>
      <c r="E11" s="18"/>
      <c r="F11" s="18"/>
      <c r="G11" s="18"/>
      <c r="H11" s="18"/>
      <c r="I11" s="18"/>
    </row>
    <row r="12" spans="1:9" x14ac:dyDescent="0.2">
      <c r="A12" s="18" t="s">
        <v>18</v>
      </c>
      <c r="B12" s="18"/>
      <c r="C12" s="138">
        <f>PV(C9,C10,,-C8)</f>
        <v>747.25817286605684</v>
      </c>
      <c r="D12" s="138" t="s">
        <v>105</v>
      </c>
      <c r="E12" s="139"/>
      <c r="F12" s="18"/>
      <c r="G12" s="18"/>
      <c r="H12" s="18"/>
      <c r="I12" s="18"/>
    </row>
    <row r="13" spans="1:9" ht="60" customHeight="1" x14ac:dyDescent="0.2">
      <c r="A13" s="197" t="s">
        <v>177</v>
      </c>
      <c r="B13" s="197"/>
      <c r="C13" s="197"/>
      <c r="D13" s="197"/>
      <c r="E13" s="197"/>
      <c r="F13" s="197"/>
      <c r="G13" s="197"/>
      <c r="H13" s="197"/>
      <c r="I13" s="174"/>
    </row>
    <row r="14" spans="1:9" ht="94.5" customHeight="1" x14ac:dyDescent="0.2">
      <c r="A14" s="197" t="s">
        <v>178</v>
      </c>
      <c r="B14" s="197"/>
      <c r="C14" s="197"/>
      <c r="D14" s="197"/>
      <c r="E14" s="197"/>
      <c r="F14" s="197"/>
      <c r="G14" s="197"/>
      <c r="H14" s="197"/>
      <c r="I14" s="174"/>
    </row>
    <row r="15" spans="1:9" x14ac:dyDescent="0.2">
      <c r="A15" s="18" t="s">
        <v>3</v>
      </c>
      <c r="B15" s="18"/>
      <c r="C15" s="140">
        <v>0</v>
      </c>
      <c r="D15" s="140">
        <v>1</v>
      </c>
      <c r="E15" s="140">
        <v>2</v>
      </c>
      <c r="F15" s="140">
        <v>3</v>
      </c>
      <c r="G15" s="140">
        <v>4</v>
      </c>
      <c r="H15" s="140">
        <v>5</v>
      </c>
      <c r="I15" s="18"/>
    </row>
    <row r="16" spans="1:9" x14ac:dyDescent="0.2">
      <c r="A16" s="18" t="s">
        <v>4</v>
      </c>
      <c r="B16" s="18"/>
      <c r="C16" s="141">
        <f t="shared" ref="C16:H16" si="0">PV($C$9,$C$10-C15,,-$C$8)</f>
        <v>747.25817286605684</v>
      </c>
      <c r="D16" s="141">
        <f t="shared" si="0"/>
        <v>792.09366323802044</v>
      </c>
      <c r="E16" s="141">
        <f t="shared" si="0"/>
        <v>839.61928303230161</v>
      </c>
      <c r="F16" s="141">
        <f t="shared" si="0"/>
        <v>889.99644001423985</v>
      </c>
      <c r="G16" s="141">
        <f t="shared" si="0"/>
        <v>943.39622641509425</v>
      </c>
      <c r="H16" s="141">
        <f t="shared" si="0"/>
        <v>1000</v>
      </c>
      <c r="I16" s="18"/>
    </row>
    <row r="17" spans="1:9" x14ac:dyDescent="0.2">
      <c r="A17" s="18" t="s">
        <v>179</v>
      </c>
      <c r="B17" s="18"/>
      <c r="C17" s="141"/>
      <c r="D17" s="141">
        <f>D16-C16</f>
        <v>44.835490371963601</v>
      </c>
      <c r="E17" s="141">
        <f>E16-D16</f>
        <v>47.52561979428117</v>
      </c>
      <c r="F17" s="141">
        <f>F16-E16</f>
        <v>50.377156981938242</v>
      </c>
      <c r="G17" s="141">
        <f>G16-F16</f>
        <v>53.399786400854396</v>
      </c>
      <c r="H17" s="141">
        <f>H16-G16</f>
        <v>56.603773584905753</v>
      </c>
      <c r="I17" s="18"/>
    </row>
    <row r="18" spans="1:9" x14ac:dyDescent="0.2">
      <c r="A18" s="18" t="s">
        <v>5</v>
      </c>
      <c r="B18" s="18"/>
      <c r="C18" s="141"/>
      <c r="D18" s="141">
        <f>D17*$C$11</f>
        <v>17.934196148785443</v>
      </c>
      <c r="E18" s="141">
        <f>E17*$C$11</f>
        <v>19.010247917712469</v>
      </c>
      <c r="F18" s="141">
        <f>F17*$C$11</f>
        <v>20.1508627927753</v>
      </c>
      <c r="G18" s="141">
        <f>G17*$C$11</f>
        <v>21.35991456034176</v>
      </c>
      <c r="H18" s="141">
        <f>H17*$C$11</f>
        <v>22.641509433962302</v>
      </c>
      <c r="I18" s="18"/>
    </row>
    <row r="19" spans="1:9" ht="13.5" thickBot="1" x14ac:dyDescent="0.25">
      <c r="A19" s="18" t="s">
        <v>6</v>
      </c>
      <c r="B19" s="18"/>
      <c r="C19" s="141">
        <f>C16</f>
        <v>747.25817286605684</v>
      </c>
      <c r="D19" s="141">
        <f>D18</f>
        <v>17.934196148785443</v>
      </c>
      <c r="E19" s="141">
        <f>E18</f>
        <v>19.010247917712469</v>
      </c>
      <c r="F19" s="141">
        <f>F18</f>
        <v>20.1508627927753</v>
      </c>
      <c r="G19" s="141">
        <f>G18</f>
        <v>21.35991456034176</v>
      </c>
      <c r="H19" s="141">
        <f>-H16+H18</f>
        <v>-977.35849056603774</v>
      </c>
      <c r="I19" s="18"/>
    </row>
    <row r="20" spans="1:9" ht="20.25" customHeight="1" thickBot="1" x14ac:dyDescent="0.25">
      <c r="A20" s="142" t="s">
        <v>55</v>
      </c>
      <c r="B20" s="125"/>
      <c r="C20" s="143">
        <f>IRR(C19:H19)</f>
        <v>3.6000000000906196E-2</v>
      </c>
      <c r="D20" s="225" t="s">
        <v>180</v>
      </c>
      <c r="E20" s="225"/>
      <c r="F20" s="18"/>
      <c r="G20" s="18"/>
      <c r="H20" s="18"/>
      <c r="I20" s="18"/>
    </row>
    <row r="21" spans="1:9" x14ac:dyDescent="0.2">
      <c r="D21" s="144"/>
      <c r="E21" s="18"/>
      <c r="F21" s="18"/>
      <c r="G21" s="18"/>
      <c r="H21" s="18"/>
      <c r="I21" s="18"/>
    </row>
    <row r="22" spans="1:9" x14ac:dyDescent="0.2">
      <c r="A22" s="18"/>
      <c r="B22" s="18"/>
      <c r="C22" s="18"/>
      <c r="D22" s="18"/>
      <c r="E22" s="18"/>
      <c r="F22" s="18"/>
      <c r="G22" s="18"/>
      <c r="H22" s="18"/>
      <c r="I22" s="18"/>
    </row>
    <row r="23" spans="1:9" ht="15" customHeight="1" x14ac:dyDescent="0.2"/>
    <row r="24" spans="1:9" ht="13.5" customHeight="1" x14ac:dyDescent="0.2">
      <c r="C24" s="17"/>
      <c r="D24" s="17"/>
      <c r="E24" s="17"/>
      <c r="F24" s="17"/>
      <c r="G24" s="17"/>
      <c r="H24" s="17"/>
      <c r="I24" s="17"/>
    </row>
    <row r="25" spans="1:9" x14ac:dyDescent="0.2">
      <c r="A25" s="17"/>
      <c r="B25" s="17"/>
      <c r="C25" s="17"/>
      <c r="D25" s="17"/>
      <c r="E25" s="17"/>
      <c r="F25" s="17"/>
      <c r="G25" s="17"/>
      <c r="H25" s="17"/>
      <c r="I25" s="17"/>
    </row>
    <row r="26" spans="1:9" x14ac:dyDescent="0.2">
      <c r="A26" s="17"/>
      <c r="B26" s="17"/>
      <c r="C26" s="17"/>
      <c r="D26" s="17"/>
      <c r="E26" s="17"/>
      <c r="F26" s="17"/>
      <c r="G26" s="17"/>
      <c r="H26" s="17"/>
      <c r="I26" s="17"/>
    </row>
    <row r="27" spans="1:9" x14ac:dyDescent="0.2">
      <c r="A27" s="17"/>
      <c r="B27" s="17"/>
      <c r="C27" s="17"/>
      <c r="D27" s="17"/>
      <c r="E27" s="17"/>
      <c r="F27" s="17"/>
      <c r="G27" s="17"/>
      <c r="H27" s="17"/>
      <c r="I27" s="17"/>
    </row>
    <row r="28" spans="1:9" x14ac:dyDescent="0.2">
      <c r="A28" s="17"/>
      <c r="B28" s="17"/>
      <c r="C28" s="17"/>
      <c r="D28" s="17"/>
      <c r="E28" s="17"/>
      <c r="F28" s="17"/>
      <c r="G28" s="17"/>
      <c r="H28" s="17"/>
      <c r="I28" s="17"/>
    </row>
    <row r="29" spans="1:9" x14ac:dyDescent="0.2">
      <c r="A29" s="17"/>
      <c r="B29" s="17"/>
      <c r="C29" s="17"/>
      <c r="D29" s="17"/>
      <c r="E29" s="17"/>
      <c r="F29" s="17"/>
      <c r="G29" s="17"/>
      <c r="H29" s="17"/>
      <c r="I29" s="17"/>
    </row>
    <row r="30" spans="1:9" x14ac:dyDescent="0.2">
      <c r="A30" s="17"/>
      <c r="B30" s="17"/>
      <c r="C30" s="17"/>
      <c r="D30" s="17"/>
      <c r="E30" s="17"/>
      <c r="F30" s="17"/>
      <c r="G30" s="17"/>
      <c r="H30" s="17"/>
      <c r="I30" s="17"/>
    </row>
    <row r="31" spans="1:9" x14ac:dyDescent="0.2">
      <c r="A31" s="17"/>
      <c r="B31" s="17"/>
      <c r="C31" s="17"/>
      <c r="D31" s="17"/>
      <c r="E31" s="17"/>
      <c r="F31" s="17"/>
      <c r="G31" s="17"/>
      <c r="H31" s="17"/>
      <c r="I31" s="17"/>
    </row>
    <row r="32" spans="1:9" x14ac:dyDescent="0.2">
      <c r="A32" s="17"/>
      <c r="B32" s="17"/>
      <c r="C32" s="17"/>
      <c r="D32" s="17"/>
      <c r="E32" s="17"/>
      <c r="F32" s="17"/>
      <c r="G32" s="17"/>
      <c r="H32" s="17"/>
      <c r="I32" s="17"/>
    </row>
    <row r="33" spans="1:9" x14ac:dyDescent="0.2">
      <c r="A33" s="17"/>
      <c r="B33" s="17"/>
      <c r="C33" s="17"/>
      <c r="D33" s="17"/>
      <c r="E33" s="17"/>
      <c r="F33" s="17"/>
      <c r="G33" s="17"/>
      <c r="H33" s="17"/>
      <c r="I33" s="17"/>
    </row>
    <row r="34" spans="1:9" x14ac:dyDescent="0.2">
      <c r="A34" s="17"/>
      <c r="B34" s="17"/>
      <c r="C34" s="17"/>
      <c r="D34" s="17"/>
      <c r="E34" s="17"/>
      <c r="F34" s="17"/>
      <c r="G34" s="17"/>
      <c r="H34" s="17"/>
      <c r="I34" s="17"/>
    </row>
    <row r="35" spans="1:9" x14ac:dyDescent="0.2">
      <c r="A35" s="17"/>
      <c r="B35" s="17"/>
      <c r="C35" s="17"/>
      <c r="D35" s="17"/>
      <c r="E35" s="17"/>
      <c r="F35" s="17"/>
      <c r="G35" s="17"/>
      <c r="H35" s="17"/>
      <c r="I35" s="17"/>
    </row>
    <row r="36" spans="1:9" x14ac:dyDescent="0.2">
      <c r="A36" s="17"/>
      <c r="B36" s="17"/>
      <c r="C36" s="17"/>
      <c r="D36" s="17"/>
      <c r="E36" s="17"/>
      <c r="F36" s="17"/>
      <c r="G36" s="17"/>
      <c r="H36" s="17"/>
      <c r="I36" s="17"/>
    </row>
    <row r="37" spans="1:9" x14ac:dyDescent="0.2">
      <c r="A37" s="17"/>
      <c r="B37" s="17"/>
      <c r="C37" s="17"/>
      <c r="D37" s="17"/>
      <c r="E37" s="17"/>
      <c r="F37" s="17"/>
      <c r="G37" s="17"/>
      <c r="H37" s="17"/>
      <c r="I37" s="17"/>
    </row>
    <row r="38" spans="1:9" x14ac:dyDescent="0.2">
      <c r="A38" s="17"/>
      <c r="B38" s="17"/>
      <c r="C38" s="17"/>
      <c r="D38" s="17"/>
      <c r="E38" s="17"/>
      <c r="F38" s="17"/>
      <c r="G38" s="17"/>
      <c r="H38" s="17"/>
      <c r="I38" s="17"/>
    </row>
    <row r="39" spans="1:9" ht="55.5" customHeight="1" x14ac:dyDescent="0.2">
      <c r="A39" s="197" t="s">
        <v>114</v>
      </c>
      <c r="B39" s="197"/>
      <c r="C39" s="197"/>
      <c r="D39" s="197"/>
      <c r="E39" s="197"/>
      <c r="F39" s="197"/>
      <c r="G39" s="197"/>
      <c r="H39" s="197"/>
      <c r="I39" s="174"/>
    </row>
    <row r="40" spans="1:9" ht="14.25" x14ac:dyDescent="0.2">
      <c r="A40" s="21" t="s">
        <v>115</v>
      </c>
      <c r="B40" s="18"/>
      <c r="C40" s="18"/>
      <c r="D40" s="18"/>
      <c r="E40" s="18"/>
      <c r="F40" s="18"/>
      <c r="G40" s="18"/>
      <c r="H40" s="18"/>
      <c r="I40" s="18"/>
    </row>
    <row r="41" spans="1:9" x14ac:dyDescent="0.2">
      <c r="A41" s="197" t="s">
        <v>45</v>
      </c>
      <c r="B41" s="197"/>
      <c r="C41" s="197"/>
      <c r="D41" s="197"/>
      <c r="E41" s="197"/>
      <c r="F41" s="197"/>
      <c r="G41" s="197"/>
      <c r="H41" s="197"/>
      <c r="I41" s="197"/>
    </row>
    <row r="42" spans="1:9" x14ac:dyDescent="0.2">
      <c r="A42" s="18"/>
      <c r="B42" s="18"/>
      <c r="C42" s="18"/>
      <c r="D42" s="18"/>
      <c r="E42" s="18"/>
      <c r="F42" s="18"/>
      <c r="G42" s="18"/>
      <c r="H42" s="18"/>
      <c r="I42" s="18"/>
    </row>
  </sheetData>
  <mergeCells count="7">
    <mergeCell ref="A41:I41"/>
    <mergeCell ref="D20:E20"/>
    <mergeCell ref="A3:H3"/>
    <mergeCell ref="A5:H5"/>
    <mergeCell ref="A13:H13"/>
    <mergeCell ref="A14:H14"/>
    <mergeCell ref="A39:H39"/>
  </mergeCells>
  <phoneticPr fontId="2" type="noConversion"/>
  <pageMargins left="0.75" right="0.75" top="1" bottom="1" header="0.5" footer="0.5"/>
  <pageSetup orientation="portrait" r:id="rId1"/>
  <headerFooter alignWithMargins="0"/>
  <rowBreaks count="1" manualBreakCount="1">
    <brk id="2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zoomScaleSheetLayoutView="100" workbookViewId="0">
      <selection activeCell="G22" sqref="G22"/>
    </sheetView>
  </sheetViews>
  <sheetFormatPr defaultRowHeight="12.75" x14ac:dyDescent="0.2"/>
  <cols>
    <col min="1" max="1" width="12.5703125" customWidth="1"/>
    <col min="2" max="2" width="12.140625" customWidth="1"/>
    <col min="3" max="3" width="12" customWidth="1"/>
    <col min="4" max="4" width="14.140625" customWidth="1"/>
    <col min="5" max="5" width="11.28515625" customWidth="1"/>
  </cols>
  <sheetData>
    <row r="1" spans="1:11" ht="15" x14ac:dyDescent="0.2">
      <c r="A1" s="22" t="s">
        <v>143</v>
      </c>
      <c r="H1" s="162">
        <f>'07 Chapter model'!I1</f>
        <v>41297</v>
      </c>
      <c r="I1" s="162"/>
    </row>
    <row r="3" spans="1:11" ht="42" customHeight="1" x14ac:dyDescent="0.2">
      <c r="A3" s="197" t="s">
        <v>122</v>
      </c>
      <c r="B3" s="197"/>
      <c r="C3" s="197"/>
      <c r="D3" s="197"/>
      <c r="E3" s="197"/>
      <c r="F3" s="197"/>
      <c r="G3" s="197"/>
      <c r="H3" s="197"/>
      <c r="I3" s="174"/>
    </row>
    <row r="5" spans="1:11" x14ac:dyDescent="0.2">
      <c r="A5" s="196" t="s">
        <v>123</v>
      </c>
      <c r="B5" s="196"/>
      <c r="C5" s="196"/>
      <c r="D5" s="196"/>
      <c r="E5" s="196"/>
      <c r="F5" s="196"/>
      <c r="G5" s="196"/>
      <c r="H5" s="196"/>
      <c r="I5" s="196"/>
    </row>
    <row r="6" spans="1:11" x14ac:dyDescent="0.2">
      <c r="C6" s="196"/>
      <c r="D6" s="196"/>
      <c r="E6" s="196"/>
      <c r="F6" s="196"/>
      <c r="G6" s="196"/>
      <c r="H6" s="196"/>
      <c r="I6" s="196"/>
      <c r="J6" s="196"/>
      <c r="K6" s="196"/>
    </row>
    <row r="7" spans="1:11" x14ac:dyDescent="0.2">
      <c r="A7" s="136" t="s">
        <v>1</v>
      </c>
      <c r="B7" s="18"/>
      <c r="C7" s="18"/>
    </row>
    <row r="8" spans="1:11" x14ac:dyDescent="0.2">
      <c r="A8" s="18" t="s">
        <v>124</v>
      </c>
      <c r="B8" s="18"/>
      <c r="C8" s="23">
        <v>20</v>
      </c>
    </row>
    <row r="9" spans="1:11" ht="14.25" x14ac:dyDescent="0.2">
      <c r="A9" s="18" t="s">
        <v>125</v>
      </c>
      <c r="B9" s="18"/>
      <c r="C9" s="137">
        <v>0.09</v>
      </c>
    </row>
    <row r="10" spans="1:11" x14ac:dyDescent="0.2">
      <c r="A10" s="18" t="s">
        <v>126</v>
      </c>
      <c r="C10" s="146">
        <f>C9*C11</f>
        <v>90</v>
      </c>
    </row>
    <row r="11" spans="1:11" x14ac:dyDescent="0.2">
      <c r="A11" s="18" t="s">
        <v>37</v>
      </c>
      <c r="B11" s="18"/>
      <c r="C11" s="50">
        <v>1000</v>
      </c>
    </row>
    <row r="12" spans="1:11" x14ac:dyDescent="0.2">
      <c r="A12" s="157" t="s">
        <v>127</v>
      </c>
      <c r="B12" s="158"/>
      <c r="C12" s="159">
        <f>-PV(C9,C8,C10,C11)</f>
        <v>1000</v>
      </c>
    </row>
    <row r="13" spans="1:11" x14ac:dyDescent="0.2">
      <c r="A13" s="18"/>
      <c r="B13" s="18"/>
      <c r="C13" s="137"/>
    </row>
    <row r="14" spans="1:11" x14ac:dyDescent="0.2">
      <c r="A14" s="18" t="s">
        <v>141</v>
      </c>
      <c r="B14" s="18" t="s">
        <v>130</v>
      </c>
      <c r="C14" s="137"/>
    </row>
    <row r="15" spans="1:11" ht="15.75" x14ac:dyDescent="0.3">
      <c r="A15" s="148" t="s">
        <v>97</v>
      </c>
      <c r="B15" s="148" t="s">
        <v>131</v>
      </c>
      <c r="C15" s="147" t="s">
        <v>128</v>
      </c>
      <c r="E15" s="147" t="s">
        <v>129</v>
      </c>
    </row>
    <row r="16" spans="1:11" ht="13.5" thickBot="1" x14ac:dyDescent="0.25">
      <c r="A16" s="153" t="s">
        <v>132</v>
      </c>
      <c r="B16" s="153" t="s">
        <v>133</v>
      </c>
      <c r="C16" s="153" t="s">
        <v>134</v>
      </c>
      <c r="D16" s="154"/>
      <c r="E16" s="153" t="s">
        <v>135</v>
      </c>
    </row>
    <row r="17" spans="1:5" x14ac:dyDescent="0.2">
      <c r="A17" s="145">
        <v>1</v>
      </c>
      <c r="B17" s="146">
        <f>IF(A17&lt;$C$8,$C$10,$C$10+$C$11)</f>
        <v>90</v>
      </c>
      <c r="C17" s="150">
        <f>B17/(1+$C$9)^A17</f>
        <v>82.568807339449535</v>
      </c>
      <c r="E17" s="150">
        <f t="shared" ref="E17:E36" si="0">A17*C17</f>
        <v>82.568807339449535</v>
      </c>
    </row>
    <row r="18" spans="1:5" x14ac:dyDescent="0.2">
      <c r="A18" s="145">
        <f>A17+1</f>
        <v>2</v>
      </c>
      <c r="B18" s="149">
        <f t="shared" ref="B18:B36" si="1">IF(A18&lt;$C$8,$C$10,$C$10+$C$11)</f>
        <v>90</v>
      </c>
      <c r="C18" s="152">
        <f t="shared" ref="C18:C36" si="2">B18/(1+$C$9)^A18</f>
        <v>75.75119939399039</v>
      </c>
      <c r="E18" s="152">
        <f t="shared" si="0"/>
        <v>151.50239878798078</v>
      </c>
    </row>
    <row r="19" spans="1:5" x14ac:dyDescent="0.2">
      <c r="A19" s="145">
        <f t="shared" ref="A19:A36" si="3">A18+1</f>
        <v>3</v>
      </c>
      <c r="B19" s="149">
        <f t="shared" si="1"/>
        <v>90</v>
      </c>
      <c r="C19" s="152">
        <f t="shared" si="2"/>
        <v>69.496513205495773</v>
      </c>
      <c r="E19" s="152">
        <f t="shared" si="0"/>
        <v>208.48953961648732</v>
      </c>
    </row>
    <row r="20" spans="1:5" x14ac:dyDescent="0.2">
      <c r="A20" s="145">
        <f t="shared" si="3"/>
        <v>4</v>
      </c>
      <c r="B20" s="149">
        <f t="shared" si="1"/>
        <v>90</v>
      </c>
      <c r="C20" s="152">
        <f t="shared" si="2"/>
        <v>63.758268995867681</v>
      </c>
      <c r="E20" s="152">
        <f t="shared" si="0"/>
        <v>255.03307598347072</v>
      </c>
    </row>
    <row r="21" spans="1:5" x14ac:dyDescent="0.2">
      <c r="A21" s="145">
        <f t="shared" si="3"/>
        <v>5</v>
      </c>
      <c r="B21" s="149">
        <f t="shared" si="1"/>
        <v>90</v>
      </c>
      <c r="C21" s="152">
        <f t="shared" si="2"/>
        <v>58.493824766851077</v>
      </c>
      <c r="E21" s="152">
        <f t="shared" si="0"/>
        <v>292.46912383425536</v>
      </c>
    </row>
    <row r="22" spans="1:5" x14ac:dyDescent="0.2">
      <c r="A22" s="145">
        <f t="shared" si="3"/>
        <v>6</v>
      </c>
      <c r="B22" s="149">
        <f t="shared" si="1"/>
        <v>90</v>
      </c>
      <c r="C22" s="152">
        <f t="shared" si="2"/>
        <v>53.664059419129423</v>
      </c>
      <c r="E22" s="152">
        <f t="shared" si="0"/>
        <v>321.98435651477655</v>
      </c>
    </row>
    <row r="23" spans="1:5" x14ac:dyDescent="0.2">
      <c r="A23" s="145">
        <f t="shared" si="3"/>
        <v>7</v>
      </c>
      <c r="B23" s="149">
        <f t="shared" si="1"/>
        <v>90</v>
      </c>
      <c r="C23" s="152">
        <f t="shared" si="2"/>
        <v>49.233082035898555</v>
      </c>
      <c r="E23" s="152">
        <f t="shared" si="0"/>
        <v>344.63157425128986</v>
      </c>
    </row>
    <row r="24" spans="1:5" x14ac:dyDescent="0.2">
      <c r="A24" s="145">
        <f t="shared" si="3"/>
        <v>8</v>
      </c>
      <c r="B24" s="149">
        <f t="shared" si="1"/>
        <v>90</v>
      </c>
      <c r="C24" s="152">
        <f t="shared" si="2"/>
        <v>45.167965170549131</v>
      </c>
      <c r="E24" s="152">
        <f t="shared" si="0"/>
        <v>361.34372136439305</v>
      </c>
    </row>
    <row r="25" spans="1:5" x14ac:dyDescent="0.2">
      <c r="A25" s="145">
        <f t="shared" si="3"/>
        <v>9</v>
      </c>
      <c r="B25" s="149">
        <f t="shared" si="1"/>
        <v>90</v>
      </c>
      <c r="C25" s="152">
        <f t="shared" si="2"/>
        <v>41.438500156467086</v>
      </c>
      <c r="E25" s="152">
        <f t="shared" si="0"/>
        <v>372.94650140820374</v>
      </c>
    </row>
    <row r="26" spans="1:5" x14ac:dyDescent="0.2">
      <c r="A26" s="145">
        <f t="shared" si="3"/>
        <v>10</v>
      </c>
      <c r="B26" s="149">
        <f t="shared" si="1"/>
        <v>90</v>
      </c>
      <c r="C26" s="152">
        <f t="shared" si="2"/>
        <v>38.016972620612002</v>
      </c>
      <c r="E26" s="152">
        <f t="shared" si="0"/>
        <v>380.16972620612</v>
      </c>
    </row>
    <row r="27" spans="1:5" x14ac:dyDescent="0.2">
      <c r="A27" s="145">
        <f t="shared" si="3"/>
        <v>11</v>
      </c>
      <c r="B27" s="149">
        <f t="shared" si="1"/>
        <v>90</v>
      </c>
      <c r="C27" s="152">
        <f t="shared" si="2"/>
        <v>34.877956532671561</v>
      </c>
      <c r="E27" s="152">
        <f t="shared" si="0"/>
        <v>383.6575218593872</v>
      </c>
    </row>
    <row r="28" spans="1:5" x14ac:dyDescent="0.2">
      <c r="A28" s="145">
        <f t="shared" si="3"/>
        <v>12</v>
      </c>
      <c r="B28" s="149">
        <f t="shared" si="1"/>
        <v>90</v>
      </c>
      <c r="C28" s="152">
        <f t="shared" si="2"/>
        <v>31.998125259331712</v>
      </c>
      <c r="E28" s="152">
        <f t="shared" si="0"/>
        <v>383.97750311198052</v>
      </c>
    </row>
    <row r="29" spans="1:5" x14ac:dyDescent="0.2">
      <c r="A29" s="145">
        <f t="shared" si="3"/>
        <v>13</v>
      </c>
      <c r="B29" s="149">
        <f t="shared" si="1"/>
        <v>90</v>
      </c>
      <c r="C29" s="152">
        <f t="shared" si="2"/>
        <v>29.356078219570371</v>
      </c>
      <c r="E29" s="152">
        <f t="shared" si="0"/>
        <v>381.62901685441483</v>
      </c>
    </row>
    <row r="30" spans="1:5" x14ac:dyDescent="0.2">
      <c r="A30" s="145">
        <f t="shared" si="3"/>
        <v>14</v>
      </c>
      <c r="B30" s="149">
        <f t="shared" si="1"/>
        <v>90</v>
      </c>
      <c r="C30" s="152">
        <f t="shared" si="2"/>
        <v>26.932181852816854</v>
      </c>
      <c r="E30" s="152">
        <f t="shared" si="0"/>
        <v>377.05054593943595</v>
      </c>
    </row>
    <row r="31" spans="1:5" x14ac:dyDescent="0.2">
      <c r="A31" s="145">
        <f t="shared" si="3"/>
        <v>15</v>
      </c>
      <c r="B31" s="149">
        <f t="shared" si="1"/>
        <v>90</v>
      </c>
      <c r="C31" s="152">
        <f t="shared" si="2"/>
        <v>24.708423718180597</v>
      </c>
      <c r="E31" s="152">
        <f t="shared" si="0"/>
        <v>370.62635577270896</v>
      </c>
    </row>
    <row r="32" spans="1:5" x14ac:dyDescent="0.2">
      <c r="A32" s="145">
        <f t="shared" si="3"/>
        <v>16</v>
      </c>
      <c r="B32" s="149">
        <f t="shared" si="1"/>
        <v>90</v>
      </c>
      <c r="C32" s="152">
        <f t="shared" si="2"/>
        <v>22.668278640532659</v>
      </c>
      <c r="E32" s="152">
        <f t="shared" si="0"/>
        <v>362.69245824852254</v>
      </c>
    </row>
    <row r="33" spans="1:5" x14ac:dyDescent="0.2">
      <c r="A33" s="145">
        <f t="shared" si="3"/>
        <v>17</v>
      </c>
      <c r="B33" s="149">
        <f t="shared" si="1"/>
        <v>90</v>
      </c>
      <c r="C33" s="152">
        <f t="shared" si="2"/>
        <v>20.796585908745559</v>
      </c>
      <c r="E33" s="152">
        <f t="shared" si="0"/>
        <v>353.5419604486745</v>
      </c>
    </row>
    <row r="34" spans="1:5" x14ac:dyDescent="0.2">
      <c r="A34" s="145">
        <f t="shared" si="3"/>
        <v>18</v>
      </c>
      <c r="B34" s="149">
        <f t="shared" si="1"/>
        <v>90</v>
      </c>
      <c r="C34" s="152">
        <f t="shared" si="2"/>
        <v>19.079436613528031</v>
      </c>
      <c r="E34" s="152">
        <f t="shared" si="0"/>
        <v>343.42985904350456</v>
      </c>
    </row>
    <row r="35" spans="1:5" x14ac:dyDescent="0.2">
      <c r="A35" s="145">
        <f t="shared" si="3"/>
        <v>19</v>
      </c>
      <c r="B35" s="149">
        <f t="shared" si="1"/>
        <v>90</v>
      </c>
      <c r="C35" s="152">
        <f t="shared" si="2"/>
        <v>17.504070287640396</v>
      </c>
      <c r="E35" s="152">
        <f t="shared" si="0"/>
        <v>332.57733546516749</v>
      </c>
    </row>
    <row r="36" spans="1:5" x14ac:dyDescent="0.2">
      <c r="A36" s="145">
        <f t="shared" si="3"/>
        <v>20</v>
      </c>
      <c r="B36" s="149">
        <f t="shared" si="1"/>
        <v>1090</v>
      </c>
      <c r="C36" s="160">
        <f t="shared" si="2"/>
        <v>194.48966986267106</v>
      </c>
      <c r="E36" s="160">
        <f t="shared" si="0"/>
        <v>3889.7933972534211</v>
      </c>
    </row>
    <row r="37" spans="1:5" x14ac:dyDescent="0.2">
      <c r="A37" s="145"/>
      <c r="B37" s="149"/>
      <c r="C37" s="152"/>
      <c r="D37" s="152"/>
    </row>
    <row r="38" spans="1:5" x14ac:dyDescent="0.2">
      <c r="D38" s="147" t="s">
        <v>137</v>
      </c>
    </row>
    <row r="39" spans="1:5" ht="16.5" thickBot="1" x14ac:dyDescent="0.35">
      <c r="B39" s="151" t="s">
        <v>136</v>
      </c>
      <c r="C39" s="155">
        <f>SUM(C17:C36)</f>
        <v>999.99999999999955</v>
      </c>
      <c r="D39" s="147" t="s">
        <v>138</v>
      </c>
      <c r="E39" s="155">
        <f>SUM(E17:E36)</f>
        <v>9950.1147793036434</v>
      </c>
    </row>
    <row r="40" spans="1:5" ht="14.25" thickTop="1" thickBot="1" x14ac:dyDescent="0.25"/>
    <row r="41" spans="1:5" ht="15" thickBot="1" x14ac:dyDescent="0.35">
      <c r="B41" s="151" t="s">
        <v>139</v>
      </c>
      <c r="C41" s="226" t="s">
        <v>140</v>
      </c>
      <c r="D41" s="226"/>
      <c r="E41" s="156">
        <f>E39/C39</f>
        <v>9.9501147793036484</v>
      </c>
    </row>
  </sheetData>
  <mergeCells count="4">
    <mergeCell ref="A5:I5"/>
    <mergeCell ref="C6:K6"/>
    <mergeCell ref="C41:D41"/>
    <mergeCell ref="A3:H3"/>
  </mergeCells>
  <pageMargins left="0.7" right="0.7" top="0.75" bottom="0.75" header="0.3" footer="0.3"/>
  <pageSetup orientation="portrait" r:id="rId1"/>
  <ignoredErrors>
    <ignoredError sqref="A16:C16 E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07 Chapter model</vt:lpstr>
      <vt:lpstr>7-3</vt:lpstr>
      <vt:lpstr>7-4</vt:lpstr>
      <vt:lpstr>7-5</vt:lpstr>
      <vt:lpstr>7-6</vt:lpstr>
      <vt:lpstr>Accrued Interest</vt:lpstr>
      <vt:lpstr>Web App 7A</vt:lpstr>
      <vt:lpstr>Web App 7B</vt:lpstr>
      <vt:lpstr>'07 Chapter model'!Print_Area</vt:lpstr>
      <vt:lpstr>'Web App 7A'!Print_Area</vt:lpstr>
      <vt:lpstr>'Web App 7B'!Print_Area</vt:lpstr>
    </vt:vector>
  </TitlesOfParts>
  <Company>Dell Computer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Buzzard</dc:creator>
  <cp:lastModifiedBy>maggie foley</cp:lastModifiedBy>
  <cp:lastPrinted>2008-06-16T19:27:18Z</cp:lastPrinted>
  <dcterms:created xsi:type="dcterms:W3CDTF">1999-08-19T22:07:38Z</dcterms:created>
  <dcterms:modified xsi:type="dcterms:W3CDTF">2013-01-22T06:01:14Z</dcterms:modified>
</cp:coreProperties>
</file>